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03 2020" sheetId="1" r:id="rId1"/>
  </sheets>
  <externalReferences>
    <externalReference r:id="rId2"/>
  </externalReferences>
  <definedNames>
    <definedName name="_xlnm.Print_Area" localSheetId="0">'03 2020'!$A$1:$Y$62</definedName>
    <definedName name="Excel_BuiltIn_Print_Area_1">#REF!</definedName>
    <definedName name="Excel_BuiltIn_Print_Area_1_1">#REF!</definedName>
  </definedNames>
  <calcPr calcId="144525"/>
</workbook>
</file>

<file path=xl/calcChain.xml><?xml version="1.0" encoding="utf-8"?>
<calcChain xmlns="http://schemas.openxmlformats.org/spreadsheetml/2006/main">
  <c r="C50" i="1" l="1"/>
  <c r="J44" i="1"/>
  <c r="H43" i="1"/>
  <c r="J43" i="1" s="1"/>
  <c r="H42" i="1"/>
  <c r="F41" i="1"/>
  <c r="H41" i="1" s="1"/>
  <c r="J40" i="1"/>
  <c r="H40" i="1"/>
  <c r="F40" i="1"/>
  <c r="H39" i="1"/>
  <c r="J38" i="1"/>
  <c r="H38" i="1"/>
  <c r="F38" i="1"/>
  <c r="H37" i="1"/>
  <c r="H36" i="1"/>
  <c r="Y35" i="1"/>
  <c r="X35" i="1"/>
  <c r="W35" i="1"/>
  <c r="V35" i="1"/>
  <c r="U35" i="1"/>
  <c r="U45" i="1" s="1"/>
  <c r="T35" i="1"/>
  <c r="S35" i="1"/>
  <c r="R35" i="1"/>
  <c r="Q35" i="1"/>
  <c r="Q45" i="1" s="1"/>
  <c r="P35" i="1"/>
  <c r="O35" i="1"/>
  <c r="N35" i="1"/>
  <c r="M35" i="1"/>
  <c r="L35" i="1"/>
  <c r="K35" i="1"/>
  <c r="F35" i="1"/>
  <c r="D35" i="1"/>
  <c r="J34" i="1"/>
  <c r="F33" i="1"/>
  <c r="H33" i="1" s="1"/>
  <c r="J33" i="1" s="1"/>
  <c r="Y32" i="1"/>
  <c r="X32" i="1"/>
  <c r="W32" i="1"/>
  <c r="V32" i="1"/>
  <c r="U32" i="1"/>
  <c r="J32" i="1" s="1"/>
  <c r="T32" i="1"/>
  <c r="S32" i="1"/>
  <c r="R32" i="1"/>
  <c r="Q32" i="1"/>
  <c r="P32" i="1"/>
  <c r="O32" i="1"/>
  <c r="N32" i="1"/>
  <c r="M32" i="1"/>
  <c r="L32" i="1"/>
  <c r="K32" i="1"/>
  <c r="Y31" i="1"/>
  <c r="X31" i="1"/>
  <c r="T31" i="1"/>
  <c r="S31" i="1"/>
  <c r="O31" i="1"/>
  <c r="N31" i="1"/>
  <c r="E31" i="1"/>
  <c r="F31" i="1" s="1"/>
  <c r="G31" i="1" s="1"/>
  <c r="H31" i="1" s="1"/>
  <c r="I31" i="1" s="1"/>
  <c r="J31" i="1" s="1"/>
  <c r="T30" i="1"/>
  <c r="S30" i="1"/>
  <c r="O30" i="1"/>
  <c r="N30" i="1"/>
  <c r="F30" i="1"/>
  <c r="G30" i="1" s="1"/>
  <c r="H30" i="1" s="1"/>
  <c r="I30" i="1" s="1"/>
  <c r="J30" i="1" s="1"/>
  <c r="E30" i="1"/>
  <c r="Y29" i="1"/>
  <c r="X29" i="1"/>
  <c r="T29" i="1"/>
  <c r="S29" i="1"/>
  <c r="O29" i="1"/>
  <c r="N29" i="1"/>
  <c r="F29" i="1"/>
  <c r="G29" i="1" s="1"/>
  <c r="H29" i="1" s="1"/>
  <c r="I29" i="1" s="1"/>
  <c r="J29" i="1" s="1"/>
  <c r="E29" i="1"/>
  <c r="T28" i="1"/>
  <c r="S28" i="1"/>
  <c r="O28" i="1"/>
  <c r="N28" i="1"/>
  <c r="E28" i="1"/>
  <c r="F28" i="1" s="1"/>
  <c r="G28" i="1" s="1"/>
  <c r="H28" i="1" s="1"/>
  <c r="I28" i="1" s="1"/>
  <c r="J28" i="1" s="1"/>
  <c r="Y27" i="1"/>
  <c r="X27" i="1"/>
  <c r="T27" i="1"/>
  <c r="S27" i="1"/>
  <c r="O27" i="1"/>
  <c r="N27" i="1"/>
  <c r="E27" i="1"/>
  <c r="F27" i="1" s="1"/>
  <c r="G27" i="1" s="1"/>
  <c r="H27" i="1" s="1"/>
  <c r="I27" i="1" s="1"/>
  <c r="J27" i="1" s="1"/>
  <c r="T26" i="1"/>
  <c r="S26" i="1"/>
  <c r="O26" i="1"/>
  <c r="N26" i="1"/>
  <c r="E26" i="1"/>
  <c r="F26" i="1" s="1"/>
  <c r="G26" i="1" s="1"/>
  <c r="H26" i="1" s="1"/>
  <c r="I26" i="1" s="1"/>
  <c r="J26" i="1" s="1"/>
  <c r="T25" i="1"/>
  <c r="S25" i="1"/>
  <c r="O25" i="1"/>
  <c r="N25" i="1"/>
  <c r="E25" i="1"/>
  <c r="F25" i="1" s="1"/>
  <c r="G25" i="1" s="1"/>
  <c r="H25" i="1" s="1"/>
  <c r="I25" i="1" s="1"/>
  <c r="J25" i="1" s="1"/>
  <c r="Y24" i="1"/>
  <c r="X24" i="1"/>
  <c r="T24" i="1"/>
  <c r="S24" i="1"/>
  <c r="O24" i="1"/>
  <c r="N24" i="1"/>
  <c r="E24" i="1"/>
  <c r="F24" i="1" s="1"/>
  <c r="G24" i="1" s="1"/>
  <c r="H24" i="1" s="1"/>
  <c r="I24" i="1" s="1"/>
  <c r="J24" i="1" s="1"/>
  <c r="Y23" i="1"/>
  <c r="X23" i="1"/>
  <c r="T23" i="1"/>
  <c r="S23" i="1"/>
  <c r="O23" i="1"/>
  <c r="N23" i="1"/>
  <c r="E23" i="1"/>
  <c r="F23" i="1" s="1"/>
  <c r="G23" i="1" s="1"/>
  <c r="H23" i="1" s="1"/>
  <c r="I23" i="1" s="1"/>
  <c r="J23" i="1" s="1"/>
  <c r="Y22" i="1"/>
  <c r="X22" i="1"/>
  <c r="T22" i="1"/>
  <c r="S22" i="1"/>
  <c r="O22" i="1"/>
  <c r="N22" i="1"/>
  <c r="E22" i="1"/>
  <c r="F22" i="1" s="1"/>
  <c r="G22" i="1" s="1"/>
  <c r="H22" i="1" s="1"/>
  <c r="I22" i="1" s="1"/>
  <c r="J22" i="1" s="1"/>
  <c r="Y21" i="1"/>
  <c r="X21" i="1"/>
  <c r="T21" i="1"/>
  <c r="S21" i="1"/>
  <c r="O21" i="1"/>
  <c r="N21" i="1"/>
  <c r="E21" i="1"/>
  <c r="F21" i="1" s="1"/>
  <c r="G21" i="1" s="1"/>
  <c r="H21" i="1" s="1"/>
  <c r="I21" i="1" s="1"/>
  <c r="J21" i="1" s="1"/>
  <c r="Y20" i="1"/>
  <c r="X20" i="1"/>
  <c r="T20" i="1"/>
  <c r="S20" i="1"/>
  <c r="O20" i="1"/>
  <c r="N20" i="1"/>
  <c r="N19" i="1" s="1"/>
  <c r="E20" i="1"/>
  <c r="F20" i="1" s="1"/>
  <c r="Y19" i="1"/>
  <c r="X19" i="1"/>
  <c r="W19" i="1"/>
  <c r="V19" i="1"/>
  <c r="T19" i="1"/>
  <c r="S19" i="1"/>
  <c r="R19" i="1"/>
  <c r="Q19" i="1"/>
  <c r="P19" i="1"/>
  <c r="O19" i="1"/>
  <c r="M19" i="1"/>
  <c r="L19" i="1"/>
  <c r="K19" i="1"/>
  <c r="D19" i="1"/>
  <c r="Y18" i="1"/>
  <c r="X18" i="1"/>
  <c r="T18" i="1"/>
  <c r="S18" i="1"/>
  <c r="R18" i="1"/>
  <c r="Q18" i="1"/>
  <c r="O18" i="1"/>
  <c r="N18" i="1"/>
  <c r="F18" i="1"/>
  <c r="H18" i="1" s="1"/>
  <c r="J18" i="1" s="1"/>
  <c r="Y17" i="1"/>
  <c r="T17" i="1"/>
  <c r="S17" i="1"/>
  <c r="O17" i="1"/>
  <c r="N17" i="1"/>
  <c r="F17" i="1"/>
  <c r="H17" i="1" s="1"/>
  <c r="J17" i="1" s="1"/>
  <c r="Y16" i="1"/>
  <c r="X16" i="1"/>
  <c r="T16" i="1"/>
  <c r="S16" i="1"/>
  <c r="O16" i="1"/>
  <c r="M16" i="1"/>
  <c r="L16" i="1"/>
  <c r="F16" i="1" s="1"/>
  <c r="H16" i="1" s="1"/>
  <c r="J16" i="1" s="1"/>
  <c r="Y15" i="1"/>
  <c r="X15" i="1"/>
  <c r="X12" i="1" s="1"/>
  <c r="T15" i="1"/>
  <c r="S15" i="1"/>
  <c r="O15" i="1"/>
  <c r="N15" i="1"/>
  <c r="F15" i="1"/>
  <c r="H15" i="1" s="1"/>
  <c r="J15" i="1" s="1"/>
  <c r="Y14" i="1"/>
  <c r="Y12" i="1" s="1"/>
  <c r="Y8" i="1" s="1"/>
  <c r="X14" i="1"/>
  <c r="T14" i="1"/>
  <c r="S14" i="1"/>
  <c r="O14" i="1"/>
  <c r="N14" i="1"/>
  <c r="F14" i="1"/>
  <c r="Y13" i="1"/>
  <c r="X13" i="1"/>
  <c r="T13" i="1"/>
  <c r="S13" i="1"/>
  <c r="O13" i="1"/>
  <c r="N13" i="1"/>
  <c r="H13" i="1"/>
  <c r="F13" i="1"/>
  <c r="W12" i="1"/>
  <c r="V12" i="1"/>
  <c r="U12" i="1"/>
  <c r="T12" i="1"/>
  <c r="S12" i="1"/>
  <c r="R12" i="1"/>
  <c r="Q12" i="1"/>
  <c r="P12" i="1"/>
  <c r="O12" i="1"/>
  <c r="M12" i="1"/>
  <c r="L12" i="1"/>
  <c r="K12" i="1"/>
  <c r="D12" i="1"/>
  <c r="Y11" i="1"/>
  <c r="X11" i="1"/>
  <c r="T11" i="1"/>
  <c r="T9" i="1" s="1"/>
  <c r="T8" i="1" s="1"/>
  <c r="S11" i="1"/>
  <c r="S9" i="1" s="1"/>
  <c r="S8" i="1" s="1"/>
  <c r="M11" i="1"/>
  <c r="O11" i="1" s="1"/>
  <c r="O9" i="1" s="1"/>
  <c r="O8" i="1" s="1"/>
  <c r="L11" i="1"/>
  <c r="N11" i="1" s="1"/>
  <c r="N9" i="1" s="1"/>
  <c r="X10" i="1"/>
  <c r="X9" i="1" s="1"/>
  <c r="X8" i="1" s="1"/>
  <c r="T10" i="1"/>
  <c r="S10" i="1"/>
  <c r="O10" i="1"/>
  <c r="N10" i="1"/>
  <c r="M10" i="1"/>
  <c r="F10" i="1"/>
  <c r="Y9" i="1"/>
  <c r="W9" i="1"/>
  <c r="W8" i="1" s="1"/>
  <c r="V9" i="1"/>
  <c r="V8" i="1" s="1"/>
  <c r="U9" i="1"/>
  <c r="R9" i="1"/>
  <c r="R8" i="1" s="1"/>
  <c r="Q9" i="1"/>
  <c r="P9" i="1"/>
  <c r="P8" i="1" s="1"/>
  <c r="K9" i="1"/>
  <c r="K8" i="1" s="1"/>
  <c r="D9" i="1"/>
  <c r="D8" i="1" s="1"/>
  <c r="D45" i="1" s="1"/>
  <c r="U8" i="1"/>
  <c r="Q8" i="1"/>
  <c r="I2" i="1"/>
  <c r="P45" i="1" l="1"/>
  <c r="T45" i="1"/>
  <c r="X45" i="1"/>
  <c r="F12" i="1"/>
  <c r="O45" i="1"/>
  <c r="S45" i="1"/>
  <c r="H12" i="1"/>
  <c r="K45" i="1"/>
  <c r="Y45" i="1"/>
  <c r="Y46" i="1" s="1"/>
  <c r="F19" i="1"/>
  <c r="G20" i="1"/>
  <c r="H20" i="1" s="1"/>
  <c r="R45" i="1"/>
  <c r="R46" i="1" s="1"/>
  <c r="V45" i="1"/>
  <c r="F9" i="1"/>
  <c r="F8" i="1" s="1"/>
  <c r="F45" i="1" s="1"/>
  <c r="W45" i="1"/>
  <c r="J41" i="1"/>
  <c r="J35" i="1" s="1"/>
  <c r="H35" i="1"/>
  <c r="H10" i="1"/>
  <c r="F11" i="1"/>
  <c r="H11" i="1" s="1"/>
  <c r="J11" i="1" s="1"/>
  <c r="M9" i="1"/>
  <c r="M8" i="1" s="1"/>
  <c r="M45" i="1" s="1"/>
  <c r="N16" i="1"/>
  <c r="N12" i="1" s="1"/>
  <c r="N8" i="1" s="1"/>
  <c r="N45" i="1" s="1"/>
  <c r="J13" i="1"/>
  <c r="H14" i="1"/>
  <c r="J14" i="1" s="1"/>
  <c r="L9" i="1"/>
  <c r="L8" i="1" s="1"/>
  <c r="L45" i="1" s="1"/>
  <c r="M46" i="1" l="1"/>
  <c r="W46" i="1"/>
  <c r="J12" i="1"/>
  <c r="H9" i="1"/>
  <c r="H8" i="1" s="1"/>
  <c r="J10" i="1"/>
  <c r="J9" i="1" s="1"/>
  <c r="J8" i="1" s="1"/>
  <c r="T46" i="1"/>
  <c r="I20" i="1"/>
  <c r="J20" i="1" s="1"/>
  <c r="J19" i="1" s="1"/>
  <c r="J45" i="1" s="1"/>
  <c r="H19" i="1"/>
  <c r="O46" i="1"/>
  <c r="H45" i="1" l="1"/>
</calcChain>
</file>

<file path=xl/sharedStrings.xml><?xml version="1.0" encoding="utf-8"?>
<sst xmlns="http://schemas.openxmlformats.org/spreadsheetml/2006/main" count="135" uniqueCount="87">
  <si>
    <t xml:space="preserve">GOBIERNO DE LA PROVINCIA DE SAN JUAN  </t>
  </si>
  <si>
    <t>DÓLAR 12/19</t>
  </si>
  <si>
    <t>DÓLAR 02 2020</t>
  </si>
  <si>
    <t>DÓLAR 03 2020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</si>
  <si>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</si>
  <si>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</si>
  <si>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</si>
  <si>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</si>
  <si>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</si>
  <si>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</si>
  <si>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ENERO  DE 2020</t>
  </si>
  <si>
    <t>FEBRERO 2020</t>
  </si>
  <si>
    <t>MARZO  2020</t>
  </si>
  <si>
    <t>DEL</t>
  </si>
  <si>
    <t xml:space="preserve">ACTUALIZADA </t>
  </si>
  <si>
    <t>USO DEL.CTO.</t>
  </si>
  <si>
    <t>DEVENGADO</t>
  </si>
  <si>
    <t>BASE CAJA</t>
  </si>
  <si>
    <t>PRESTAMO</t>
  </si>
  <si>
    <t>DE ORIGEN</t>
  </si>
  <si>
    <t>DÓLAR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</si>
  <si>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</si>
  <si>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</si>
  <si>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</si>
  <si>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</si>
  <si>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</si>
  <si>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</si>
  <si>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</si>
  <si>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</si>
  <si>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</si>
  <si>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</si>
  <si>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</si>
  <si>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t>Administracion Federal de Ingresos Publicos (convenio vales alimentarios)  Nota N° 5</t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</si>
  <si>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</si>
  <si>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</si>
  <si>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</si>
  <si>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</si>
  <si>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</si>
  <si>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</si>
  <si>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</si>
  <si>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</si>
  <si>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</si>
  <si>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</si>
  <si>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</si>
  <si>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</si>
  <si>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</si>
  <si>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</si>
  <si>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</si>
  <si>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</si>
  <si>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</si>
  <si>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</si>
  <si>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</si>
  <si>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</si>
  <si>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</si>
  <si>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</si>
  <si>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</si>
  <si>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</si>
  <si>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</si>
  <si>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t>BID-940 y BID 1134-OC-AR-Programa Mejoramiento de Barrios                    Nota Nº 3</t>
  </si>
  <si>
    <t>OCTUBRE./2024</t>
  </si>
  <si>
    <t>BID 3806 -PROSAP IV-</t>
  </si>
  <si>
    <t>DICIEMB./2042</t>
  </si>
  <si>
    <t>ENTIDADES BANCARIAS Y FINANCIERAS</t>
  </si>
  <si>
    <t>Banco Boston (Cedido al Banco Patagonia)                                                   Nota Nº 4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</si>
  <si>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</si>
  <si>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</si>
  <si>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</si>
  <si>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</si>
  <si>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</si>
  <si>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Nota Nº 2</t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</si>
  <si>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</si>
  <si>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</si>
  <si>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</si>
  <si>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</si>
  <si>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</si>
  <si>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</si>
  <si>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 al 31/03/2020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</si>
  <si>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</si>
  <si>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</si>
  <si>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</si>
  <si>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</si>
  <si>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</si>
  <si>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64,469 (</t>
    </r>
    <r>
      <rPr>
        <i/>
        <sz val="10"/>
        <rFont val="Arial"/>
        <family val="2"/>
      </rPr>
      <t>Cotización del dólar al  31/03/2020)</t>
    </r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</si>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</sst>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\-??\ _P_t_s_-;_-@_-"/>
    <numFmt numFmtId="165" formatCode="_-* #,##0\ _P_t_s_-;\-* #,##0\ _P_t_s_-;_-* \-??\ _P_t_s_-;_-@_-"/>
    <numFmt numFmtId="166" formatCode="_-* #,##0\ _P_t_s_-;\-* #,##0\ _P_t_s_-;_-* &quot;- &quot;_P_t_s_-;_-@_-"/>
    <numFmt numFmtId="167" formatCode="#,###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5"/>
        <bgColor indexed="2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9" fontId="1" fillId="0" borderId="0" applyFont="0" applyFill="0" applyBorder="0" applyAlignment="0" applyProtection="0"/>
    <xf numFmtId="0" fontId="10" fillId="0" borderId="32" applyNumberFormat="0" applyFill="0" applyAlignment="0" applyProtection="0"/>
    <xf numFmtId="0" fontId="6" fillId="3" borderId="0" applyNumberFormat="0" applyBorder="0" applyAlignment="0" applyProtection="0"/>
    <xf numFmtId="0" fontId="9" fillId="5" borderId="0" applyNumberFormat="0" applyBorder="0" applyAlignment="0" applyProtection="0"/>
  </cellStyleXfs>
  <cellXfs count="21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7" fontId="3" fillId="0" borderId="3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3" fillId="0" borderId="10" xfId="0" applyNumberFormat="1" applyFont="1" applyFill="1" applyBorder="1"/>
    <xf numFmtId="166" fontId="3" fillId="0" borderId="12" xfId="0" applyNumberFormat="1" applyFont="1" applyFill="1" applyBorder="1" applyAlignment="1"/>
    <xf numFmtId="165" fontId="3" fillId="0" borderId="10" xfId="1" applyNumberFormat="1" applyFont="1" applyFill="1" applyBorder="1" applyAlignment="1">
      <alignment horizontal="center"/>
    </xf>
    <xf numFmtId="166" fontId="3" fillId="0" borderId="12" xfId="0" applyNumberFormat="1" applyFont="1" applyFill="1" applyBorder="1"/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5" fontId="0" fillId="2" borderId="5" xfId="1" applyNumberFormat="1" applyFont="1" applyFill="1" applyBorder="1" applyAlignment="1" applyProtection="1"/>
    <xf numFmtId="165" fontId="0" fillId="2" borderId="6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/>
    </xf>
    <xf numFmtId="165" fontId="7" fillId="4" borderId="5" xfId="4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 vertical="center"/>
    </xf>
    <xf numFmtId="165" fontId="7" fillId="4" borderId="5" xfId="4" applyNumberFormat="1" applyFont="1" applyFill="1" applyBorder="1" applyAlignment="1" applyProtection="1">
      <alignment horizontal="center" vertical="center"/>
    </xf>
    <xf numFmtId="17" fontId="0" fillId="0" borderId="5" xfId="0" applyNumberFormat="1" applyFont="1" applyFill="1" applyBorder="1" applyAlignment="1">
      <alignment horizontal="center"/>
    </xf>
    <xf numFmtId="165" fontId="7" fillId="4" borderId="5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/>
    <xf numFmtId="165" fontId="0" fillId="4" borderId="5" xfId="1" applyNumberFormat="1" applyFont="1" applyFill="1" applyBorder="1" applyAlignment="1" applyProtection="1">
      <alignment horizontal="center"/>
    </xf>
    <xf numFmtId="165" fontId="0" fillId="4" borderId="5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6" fontId="3" fillId="0" borderId="14" xfId="0" applyNumberFormat="1" applyFont="1" applyFill="1" applyBorder="1"/>
    <xf numFmtId="166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6" fontId="3" fillId="0" borderId="15" xfId="0" applyNumberFormat="1" applyFont="1" applyFill="1" applyBorder="1"/>
    <xf numFmtId="166" fontId="3" fillId="0" borderId="14" xfId="0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 applyProtection="1">
      <alignment horizontal="center"/>
    </xf>
    <xf numFmtId="165" fontId="0" fillId="2" borderId="5" xfId="1" applyNumberFormat="1" applyFont="1" applyFill="1" applyBorder="1" applyAlignment="1" applyProtection="1">
      <alignment horizontal="center"/>
    </xf>
    <xf numFmtId="165" fontId="8" fillId="2" borderId="5" xfId="1" applyNumberFormat="1" applyFont="1" applyFill="1" applyBorder="1" applyAlignment="1" applyProtection="1">
      <alignment horizontal="center" vertical="center"/>
    </xf>
    <xf numFmtId="165" fontId="0" fillId="2" borderId="5" xfId="1" applyNumberFormat="1" applyFont="1" applyFill="1" applyBorder="1" applyAlignment="1" applyProtection="1">
      <alignment horizontal="center" vertical="center"/>
    </xf>
    <xf numFmtId="0" fontId="0" fillId="0" borderId="5" xfId="0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65" fontId="7" fillId="4" borderId="6" xfId="4" applyNumberFormat="1" applyFont="1" applyFill="1" applyBorder="1" applyAlignment="1" applyProtection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3" fillId="0" borderId="17" xfId="0" applyNumberFormat="1" applyFont="1" applyFill="1" applyBorder="1" applyAlignment="1"/>
    <xf numFmtId="165" fontId="0" fillId="0" borderId="16" xfId="1" applyNumberFormat="1" applyFont="1" applyFill="1" applyBorder="1" applyAlignment="1">
      <alignment horizontal="center"/>
    </xf>
    <xf numFmtId="165" fontId="3" fillId="0" borderId="17" xfId="0" applyNumberFormat="1" applyFont="1" applyFill="1" applyBorder="1"/>
    <xf numFmtId="166" fontId="3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/>
    </xf>
    <xf numFmtId="165" fontId="0" fillId="2" borderId="6" xfId="1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0" fillId="0" borderId="16" xfId="1" applyNumberFormat="1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 applyProtection="1">
      <alignment horizontal="center"/>
    </xf>
    <xf numFmtId="167" fontId="0" fillId="0" borderId="5" xfId="1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/>
    <xf numFmtId="164" fontId="3" fillId="0" borderId="16" xfId="1" applyFont="1" applyFill="1" applyBorder="1" applyAlignment="1" applyProtection="1"/>
    <xf numFmtId="165" fontId="0" fillId="0" borderId="16" xfId="1" applyNumberFormat="1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/>
    <xf numFmtId="165" fontId="3" fillId="0" borderId="16" xfId="1" applyNumberFormat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 vertical="center"/>
    </xf>
    <xf numFmtId="165" fontId="0" fillId="0" borderId="16" xfId="1" applyNumberFormat="1" applyFont="1" applyFill="1" applyBorder="1" applyAlignment="1" applyProtection="1">
      <alignment horizontal="center" vertical="center"/>
    </xf>
    <xf numFmtId="164" fontId="3" fillId="0" borderId="17" xfId="1" applyFont="1" applyFill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5" fontId="3" fillId="2" borderId="11" xfId="1" applyNumberFormat="1" applyFont="1" applyFill="1" applyBorder="1" applyAlignment="1" applyProtection="1">
      <alignment horizontal="right"/>
    </xf>
    <xf numFmtId="165" fontId="3" fillId="0" borderId="21" xfId="1" applyNumberFormat="1" applyFont="1" applyFill="1" applyBorder="1" applyAlignment="1" applyProtection="1"/>
    <xf numFmtId="165" fontId="3" fillId="0" borderId="22" xfId="1" applyNumberFormat="1" applyFont="1" applyFill="1" applyBorder="1" applyAlignment="1" applyProtection="1">
      <alignment horizontal="right"/>
    </xf>
    <xf numFmtId="165" fontId="0" fillId="0" borderId="22" xfId="1" applyNumberFormat="1" applyFont="1" applyFill="1" applyBorder="1" applyAlignment="1" applyProtection="1">
      <alignment horizontal="center"/>
    </xf>
    <xf numFmtId="165" fontId="3" fillId="0" borderId="23" xfId="1" applyNumberFormat="1" applyFont="1" applyFill="1" applyBorder="1" applyAlignment="1" applyProtection="1">
      <alignment horizontal="right"/>
    </xf>
    <xf numFmtId="165" fontId="3" fillId="0" borderId="22" xfId="1" applyNumberFormat="1" applyFont="1" applyFill="1" applyBorder="1" applyAlignment="1" applyProtection="1">
      <alignment horizontal="center" vertical="center"/>
    </xf>
    <xf numFmtId="165" fontId="0" fillId="0" borderId="22" xfId="1" applyNumberFormat="1" applyFont="1" applyFill="1" applyBorder="1" applyAlignment="1" applyProtection="1">
      <alignment horizontal="center" vertical="center"/>
    </xf>
    <xf numFmtId="165" fontId="3" fillId="0" borderId="23" xfId="1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0" fillId="0" borderId="5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5" xfId="5" applyFill="1" applyBorder="1" applyAlignment="1">
      <alignment horizontal="left"/>
    </xf>
    <xf numFmtId="0" fontId="9" fillId="0" borderId="5" xfId="5" applyFill="1" applyBorder="1" applyAlignment="1">
      <alignment horizontal="center"/>
    </xf>
    <xf numFmtId="165" fontId="9" fillId="0" borderId="5" xfId="5" applyNumberFormat="1" applyFill="1" applyBorder="1" applyAlignment="1" applyProtection="1"/>
    <xf numFmtId="165" fontId="9" fillId="0" borderId="6" xfId="5" applyNumberFormat="1" applyFill="1" applyBorder="1" applyAlignment="1" applyProtection="1"/>
    <xf numFmtId="165" fontId="9" fillId="0" borderId="5" xfId="5" applyNumberFormat="1" applyFill="1" applyBorder="1" applyAlignment="1" applyProtection="1">
      <alignment horizontal="center"/>
    </xf>
    <xf numFmtId="165" fontId="9" fillId="0" borderId="5" xfId="5" applyNumberFormat="1" applyFill="1" applyBorder="1" applyAlignment="1" applyProtection="1">
      <alignment horizontal="center" vertical="center"/>
    </xf>
    <xf numFmtId="165" fontId="9" fillId="0" borderId="6" xfId="5" applyNumberFormat="1" applyFill="1" applyBorder="1" applyAlignment="1" applyProtection="1">
      <alignment horizontal="center" vertical="center"/>
    </xf>
    <xf numFmtId="0" fontId="9" fillId="0" borderId="0" xfId="5" applyFill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24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/>
    <xf numFmtId="164" fontId="0" fillId="0" borderId="24" xfId="1" applyFont="1" applyFill="1" applyBorder="1" applyAlignment="1" applyProtection="1"/>
    <xf numFmtId="165" fontId="0" fillId="0" borderId="24" xfId="1" applyNumberFormat="1" applyFont="1" applyFill="1" applyBorder="1" applyAlignment="1" applyProtection="1">
      <alignment horizontal="center"/>
    </xf>
    <xf numFmtId="164" fontId="0" fillId="0" borderId="25" xfId="1" applyFont="1" applyFill="1" applyBorder="1" applyAlignment="1" applyProtection="1"/>
    <xf numFmtId="165" fontId="8" fillId="0" borderId="24" xfId="1" applyNumberFormat="1" applyFont="1" applyFill="1" applyBorder="1" applyAlignment="1" applyProtection="1">
      <alignment horizontal="center"/>
    </xf>
    <xf numFmtId="164" fontId="0" fillId="0" borderId="24" xfId="1" applyFont="1" applyFill="1" applyBorder="1" applyAlignment="1" applyProtection="1">
      <alignment horizontal="center" vertical="center"/>
    </xf>
    <xf numFmtId="165" fontId="0" fillId="0" borderId="24" xfId="1" applyNumberFormat="1" applyFont="1" applyFill="1" applyBorder="1" applyAlignment="1" applyProtection="1">
      <alignment horizontal="center" vertical="center"/>
    </xf>
    <xf numFmtId="164" fontId="0" fillId="0" borderId="25" xfId="1" applyFont="1" applyFill="1" applyBorder="1" applyAlignment="1" applyProtection="1">
      <alignment horizontal="center" vertical="center"/>
    </xf>
    <xf numFmtId="165" fontId="8" fillId="0" borderId="24" xfId="1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165" fontId="3" fillId="0" borderId="9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28" xfId="0" applyNumberFormat="1" applyFont="1" applyBorder="1"/>
    <xf numFmtId="165" fontId="3" fillId="0" borderId="29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center" vertical="center"/>
    </xf>
    <xf numFmtId="165" fontId="0" fillId="0" borderId="30" xfId="0" applyNumberFormat="1" applyFont="1" applyBorder="1"/>
    <xf numFmtId="0" fontId="0" fillId="0" borderId="30" xfId="0" applyFont="1" applyBorder="1"/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8" xfId="0" applyNumberFormat="1" applyFont="1" applyBorder="1" applyAlignment="1"/>
    <xf numFmtId="165" fontId="0" fillId="0" borderId="7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center"/>
    </xf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6" xfId="3" applyFont="1" applyFill="1" applyBorder="1" applyAlignment="1">
      <alignment horizontal="center"/>
    </xf>
    <xf numFmtId="0" fontId="11" fillId="0" borderId="3" xfId="3" applyFont="1" applyFill="1" applyBorder="1" applyAlignment="1">
      <alignment horizontal="center"/>
    </xf>
    <xf numFmtId="0" fontId="11" fillId="0" borderId="4" xfId="3" applyFont="1" applyFill="1" applyBorder="1" applyAlignment="1">
      <alignment horizontal="center"/>
    </xf>
    <xf numFmtId="3" fontId="3" fillId="0" borderId="0" xfId="0" applyNumberFormat="1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3" fillId="0" borderId="33" xfId="0" applyFont="1" applyFill="1" applyBorder="1"/>
    <xf numFmtId="0" fontId="3" fillId="0" borderId="33" xfId="0" applyFont="1" applyFill="1" applyBorder="1" applyAlignment="1">
      <alignment horizontal="center"/>
    </xf>
    <xf numFmtId="165" fontId="3" fillId="0" borderId="34" xfId="0" applyNumberFormat="1" applyFont="1" applyFill="1" applyBorder="1"/>
    <xf numFmtId="165" fontId="3" fillId="0" borderId="0" xfId="0" applyNumberFormat="1" applyFont="1" applyFill="1" applyBorder="1"/>
    <xf numFmtId="0" fontId="0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wrapText="1"/>
    </xf>
    <xf numFmtId="165" fontId="0" fillId="0" borderId="34" xfId="1" applyNumberFormat="1" applyFont="1" applyFill="1" applyBorder="1" applyAlignment="1" applyProtection="1"/>
    <xf numFmtId="0" fontId="0" fillId="0" borderId="33" xfId="0" applyFont="1" applyFill="1" applyBorder="1"/>
    <xf numFmtId="0" fontId="0" fillId="0" borderId="33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5" xfId="0" applyFont="1" applyFill="1" applyBorder="1"/>
    <xf numFmtId="0" fontId="0" fillId="0" borderId="35" xfId="0" applyFont="1" applyFill="1" applyBorder="1" applyAlignment="1">
      <alignment horizontal="center"/>
    </xf>
    <xf numFmtId="165" fontId="0" fillId="0" borderId="35" xfId="1" applyNumberFormat="1" applyFont="1" applyFill="1" applyBorder="1" applyAlignment="1" applyProtection="1"/>
  </cellXfs>
  <cellStyles count="6">
    <cellStyle name="Buena" xfId="4" builtinId="26"/>
    <cellStyle name="Incorrecto" xfId="5" builtinId="27"/>
    <cellStyle name="Millares" xfId="1" builtinId="3"/>
    <cellStyle name="Normal" xfId="0" builtinId="0"/>
    <cellStyle name="Porcentaje" xfId="2" builtinId="5"/>
    <cellStyle name="Títul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ownloads/ANEXO%20Deuda%20STOCK%20MENSUAL%202020%20-MARZO%202020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020"/>
      <sheetName val="deuda"/>
      <sheetName val="02 2020"/>
      <sheetName val="03 20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workbookViewId="0"/>
  </sheetViews>
  <sheetFormatPr baseColWidth="10" defaultRowHeight="12.75" x14ac:dyDescent="0.2"/>
  <cols>
    <col min="1" max="1" width="88" style="5" customWidth="1"/>
    <col min="2" max="2" width="15.140625" style="191" bestFit="1" customWidth="1"/>
    <col min="3" max="3" width="13.7109375" style="5" bestFit="1" customWidth="1"/>
    <col min="4" max="6" width="16" style="5" hidden="1" customWidth="1"/>
    <col min="7" max="7" width="18.42578125" style="5" hidden="1" customWidth="1"/>
    <col min="8" max="9" width="16" style="5" hidden="1" customWidth="1"/>
    <col min="10" max="10" width="16" style="5" customWidth="1"/>
    <col min="11" max="11" width="19.28515625" style="5" hidden="1" customWidth="1"/>
    <col min="12" max="12" width="18.85546875" style="5" hidden="1" customWidth="1"/>
    <col min="13" max="13" width="16.5703125" style="188" hidden="1" customWidth="1"/>
    <col min="14" max="15" width="14.42578125" style="5" hidden="1" customWidth="1"/>
    <col min="16" max="16" width="14.140625" style="5" hidden="1" customWidth="1"/>
    <col min="17" max="17" width="13" style="6" hidden="1" customWidth="1"/>
    <col min="18" max="18" width="12.140625" style="6" hidden="1" customWidth="1"/>
    <col min="19" max="19" width="13" style="6" hidden="1" customWidth="1"/>
    <col min="20" max="20" width="12.140625" style="6" hidden="1" customWidth="1"/>
    <col min="21" max="21" width="11.42578125" style="5"/>
    <col min="22" max="22" width="14.7109375" style="5" bestFit="1" customWidth="1"/>
    <col min="23" max="23" width="12.140625" style="5" bestFit="1" customWidth="1"/>
    <col min="24" max="24" width="13" style="5" bestFit="1" customWidth="1"/>
    <col min="25" max="25" width="12.140625" style="5" bestFit="1" customWidth="1"/>
    <col min="26" max="16384" width="11.42578125" style="5"/>
  </cols>
  <sheetData>
    <row r="1" spans="1:25" ht="15.75" x14ac:dyDescent="0.25">
      <c r="A1" s="1" t="s">
        <v>0</v>
      </c>
      <c r="B1" s="2"/>
      <c r="C1" s="1"/>
      <c r="D1" s="1"/>
      <c r="E1" s="1" t="s">
        <v>1</v>
      </c>
      <c r="F1" s="1"/>
      <c r="G1" s="1" t="s">
        <v>2</v>
      </c>
      <c r="H1" s="1"/>
      <c r="I1" s="1" t="s">
        <v>3</v>
      </c>
      <c r="J1" s="1"/>
      <c r="K1" s="1"/>
      <c r="L1" s="1"/>
      <c r="M1" s="3"/>
      <c r="N1" s="4"/>
      <c r="O1" s="4"/>
    </row>
    <row r="2" spans="1:25" ht="15.75" x14ac:dyDescent="0.25">
      <c r="A2" s="1" t="s">
        <v>4</v>
      </c>
      <c r="B2" s="2"/>
      <c r="C2" s="1"/>
      <c r="D2" s="1"/>
      <c r="E2" s="1">
        <v>59.89</v>
      </c>
      <c r="F2" s="1"/>
      <c r="G2" s="1">
        <v>60.35</v>
      </c>
      <c r="H2" s="1"/>
      <c r="I2" s="1">
        <f>+G3</f>
        <v>62.21</v>
      </c>
      <c r="J2" s="1"/>
      <c r="K2" s="1"/>
      <c r="L2" s="1"/>
      <c r="M2" s="3"/>
      <c r="N2" s="4"/>
      <c r="O2" s="4"/>
    </row>
    <row r="3" spans="1:25" ht="15.75" x14ac:dyDescent="0.25">
      <c r="A3" s="1"/>
      <c r="B3" s="2"/>
      <c r="C3" s="1"/>
      <c r="D3" s="1"/>
      <c r="E3" s="1">
        <v>60.35</v>
      </c>
      <c r="F3" s="1"/>
      <c r="G3" s="1">
        <v>62.21</v>
      </c>
      <c r="H3" s="1"/>
      <c r="I3" s="1">
        <v>64.468999999999994</v>
      </c>
      <c r="J3" s="1"/>
      <c r="K3" s="1"/>
      <c r="L3" s="1"/>
      <c r="M3" s="3"/>
      <c r="N3" s="4"/>
      <c r="O3" s="4"/>
      <c r="R3" s="7"/>
    </row>
    <row r="4" spans="1:25" ht="16.5" thickBot="1" x14ac:dyDescent="0.3">
      <c r="A4" s="1" t="s">
        <v>5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4"/>
      <c r="O4" s="4"/>
    </row>
    <row r="5" spans="1:25" ht="13.5" thickBot="1" x14ac:dyDescent="0.25">
      <c r="A5" s="8" t="s">
        <v>6</v>
      </c>
      <c r="B5" s="9" t="s">
        <v>7</v>
      </c>
      <c r="C5" s="10" t="s">
        <v>8</v>
      </c>
      <c r="D5" s="11" t="s">
        <v>9</v>
      </c>
      <c r="E5" s="11" t="s">
        <v>9</v>
      </c>
      <c r="F5" s="11" t="s">
        <v>9</v>
      </c>
      <c r="G5" s="11"/>
      <c r="H5" s="11" t="s">
        <v>9</v>
      </c>
      <c r="I5" s="11"/>
      <c r="J5" s="11" t="s">
        <v>9</v>
      </c>
      <c r="K5" s="12" t="s">
        <v>10</v>
      </c>
      <c r="L5" s="13"/>
      <c r="M5" s="13"/>
      <c r="N5" s="13"/>
      <c r="O5" s="14"/>
      <c r="P5" s="12" t="s">
        <v>11</v>
      </c>
      <c r="Q5" s="13"/>
      <c r="R5" s="13"/>
      <c r="S5" s="13"/>
      <c r="T5" s="14"/>
      <c r="U5" s="12" t="s">
        <v>12</v>
      </c>
      <c r="V5" s="13"/>
      <c r="W5" s="13"/>
      <c r="X5" s="13"/>
      <c r="Y5" s="14"/>
    </row>
    <row r="6" spans="1:25" ht="13.5" thickBot="1" x14ac:dyDescent="0.25">
      <c r="A6" s="15"/>
      <c r="B6" s="16" t="s">
        <v>13</v>
      </c>
      <c r="C6" s="17"/>
      <c r="D6" s="18"/>
      <c r="E6" s="18" t="s">
        <v>14</v>
      </c>
      <c r="F6" s="18"/>
      <c r="G6" s="18"/>
      <c r="H6" s="18"/>
      <c r="I6" s="18"/>
      <c r="J6" s="18"/>
      <c r="K6" s="19" t="s">
        <v>15</v>
      </c>
      <c r="L6" s="20" t="s">
        <v>16</v>
      </c>
      <c r="M6" s="20"/>
      <c r="N6" s="20" t="s">
        <v>17</v>
      </c>
      <c r="O6" s="21"/>
      <c r="P6" s="19" t="s">
        <v>15</v>
      </c>
      <c r="Q6" s="22" t="s">
        <v>16</v>
      </c>
      <c r="R6" s="22"/>
      <c r="S6" s="22" t="s">
        <v>17</v>
      </c>
      <c r="T6" s="23"/>
      <c r="U6" s="19" t="s">
        <v>15</v>
      </c>
      <c r="V6" s="22" t="s">
        <v>16</v>
      </c>
      <c r="W6" s="22"/>
      <c r="X6" s="22" t="s">
        <v>17</v>
      </c>
      <c r="Y6" s="23"/>
    </row>
    <row r="7" spans="1:25" ht="13.5" thickBot="1" x14ac:dyDescent="0.25">
      <c r="A7" s="24"/>
      <c r="B7" s="25" t="s">
        <v>18</v>
      </c>
      <c r="C7" s="26" t="s">
        <v>19</v>
      </c>
      <c r="D7" s="27">
        <v>43830</v>
      </c>
      <c r="E7" s="27" t="s">
        <v>20</v>
      </c>
      <c r="F7" s="27">
        <v>43861</v>
      </c>
      <c r="G7" s="27"/>
      <c r="H7" s="27">
        <v>43890</v>
      </c>
      <c r="I7" s="27"/>
      <c r="J7" s="27">
        <v>43921</v>
      </c>
      <c r="K7" s="28"/>
      <c r="L7" s="29" t="s">
        <v>21</v>
      </c>
      <c r="M7" s="29" t="s">
        <v>22</v>
      </c>
      <c r="N7" s="30" t="s">
        <v>21</v>
      </c>
      <c r="O7" s="29" t="s">
        <v>22</v>
      </c>
      <c r="P7" s="28"/>
      <c r="Q7" s="31" t="s">
        <v>21</v>
      </c>
      <c r="R7" s="31" t="s">
        <v>22</v>
      </c>
      <c r="S7" s="32" t="s">
        <v>21</v>
      </c>
      <c r="T7" s="31" t="s">
        <v>22</v>
      </c>
      <c r="U7" s="28"/>
      <c r="V7" s="31" t="s">
        <v>21</v>
      </c>
      <c r="W7" s="31" t="s">
        <v>22</v>
      </c>
      <c r="X7" s="32" t="s">
        <v>21</v>
      </c>
      <c r="Y7" s="31" t="s">
        <v>22</v>
      </c>
    </row>
    <row r="8" spans="1:25" ht="17.100000000000001" customHeight="1" thickBot="1" x14ac:dyDescent="0.25">
      <c r="A8" s="33" t="s">
        <v>23</v>
      </c>
      <c r="B8" s="34"/>
      <c r="C8" s="35"/>
      <c r="D8" s="36">
        <f>(D9+D12)</f>
        <v>8240736</v>
      </c>
      <c r="E8" s="36"/>
      <c r="F8" s="36">
        <f>(F9+F12)</f>
        <v>8233779.5388699993</v>
      </c>
      <c r="G8" s="36"/>
      <c r="H8" s="36">
        <f>(H9+H12)</f>
        <v>8226823.0777399996</v>
      </c>
      <c r="I8" s="36"/>
      <c r="J8" s="36">
        <f>+J9+J12</f>
        <v>8097194.9476600001</v>
      </c>
      <c r="K8" s="37">
        <f t="shared" ref="K8:Y8" si="0">(K9+K12)</f>
        <v>0</v>
      </c>
      <c r="L8" s="36">
        <f t="shared" si="0"/>
        <v>6956.4611300000006</v>
      </c>
      <c r="M8" s="38">
        <f t="shared" si="0"/>
        <v>247448.14890999999</v>
      </c>
      <c r="N8" s="39">
        <f t="shared" si="0"/>
        <v>6956.4611300000006</v>
      </c>
      <c r="O8" s="36">
        <f t="shared" si="0"/>
        <v>247448.14890999999</v>
      </c>
      <c r="P8" s="37">
        <f t="shared" si="0"/>
        <v>0</v>
      </c>
      <c r="Q8" s="40">
        <f t="shared" si="0"/>
        <v>81197.749809999994</v>
      </c>
      <c r="R8" s="41">
        <f t="shared" si="0"/>
        <v>133366.98606</v>
      </c>
      <c r="S8" s="42">
        <f t="shared" si="0"/>
        <v>81197.749809999994</v>
      </c>
      <c r="T8" s="40">
        <f t="shared" si="0"/>
        <v>133366.98606</v>
      </c>
      <c r="U8" s="37">
        <f t="shared" si="0"/>
        <v>0</v>
      </c>
      <c r="V8" s="40">
        <f t="shared" si="0"/>
        <v>129628.13008</v>
      </c>
      <c r="W8" s="41">
        <f t="shared" si="0"/>
        <v>438439.66142999998</v>
      </c>
      <c r="X8" s="42">
        <f t="shared" si="0"/>
        <v>129628.13008</v>
      </c>
      <c r="Y8" s="40">
        <f t="shared" si="0"/>
        <v>438439.66142999998</v>
      </c>
    </row>
    <row r="9" spans="1:25" ht="17.100000000000001" customHeight="1" thickTop="1" x14ac:dyDescent="0.2">
      <c r="A9" s="43" t="s">
        <v>24</v>
      </c>
      <c r="B9" s="44"/>
      <c r="C9" s="44"/>
      <c r="D9" s="44">
        <f>+D10+D11</f>
        <v>2538337</v>
      </c>
      <c r="E9" s="44"/>
      <c r="F9" s="45">
        <f>+F10+F11</f>
        <v>2531866.6348899999</v>
      </c>
      <c r="G9" s="45"/>
      <c r="H9" s="45">
        <f>+H10+H11</f>
        <v>2525396.2697799997</v>
      </c>
      <c r="I9" s="45"/>
      <c r="J9" s="45">
        <f>+J10+J11</f>
        <v>2505985.2697799997</v>
      </c>
      <c r="K9" s="45">
        <f t="shared" ref="K9:N9" si="1">SUM(K10:K11)</f>
        <v>0</v>
      </c>
      <c r="L9" s="45">
        <f>+L10+L11</f>
        <v>6470.3651100000006</v>
      </c>
      <c r="M9" s="45">
        <f>+M10+M11</f>
        <v>60375.398280000001</v>
      </c>
      <c r="N9" s="45">
        <f t="shared" si="1"/>
        <v>6470.3651100000006</v>
      </c>
      <c r="O9" s="45">
        <f>+O10+O11</f>
        <v>60375.398280000001</v>
      </c>
      <c r="P9" s="45">
        <f t="shared" ref="P9" si="2">SUM(P10:P11)</f>
        <v>0</v>
      </c>
      <c r="Q9" s="45">
        <f>+Q10+Q11</f>
        <v>6470.3651099999997</v>
      </c>
      <c r="R9" s="45">
        <f>+R10+R11</f>
        <v>47919.014009999999</v>
      </c>
      <c r="S9" s="45">
        <f t="shared" ref="S9" si="3">SUM(S10:S11)</f>
        <v>6470.3651099999997</v>
      </c>
      <c r="T9" s="45">
        <f>+T10+T11</f>
        <v>47919.014009999999</v>
      </c>
      <c r="U9" s="45">
        <f t="shared" ref="U9" si="4">SUM(U10:U11)</f>
        <v>0</v>
      </c>
      <c r="V9" s="45">
        <f>+V10+V11</f>
        <v>19411</v>
      </c>
      <c r="W9" s="45">
        <f>+W10+W11</f>
        <v>158256</v>
      </c>
      <c r="X9" s="45">
        <f t="shared" ref="X9" si="5">SUM(X10:X11)</f>
        <v>19411</v>
      </c>
      <c r="Y9" s="45">
        <f>+Y10+Y11</f>
        <v>158256</v>
      </c>
    </row>
    <row r="10" spans="1:25" ht="15" x14ac:dyDescent="0.25">
      <c r="A10" s="46" t="s">
        <v>25</v>
      </c>
      <c r="B10" s="47" t="s">
        <v>26</v>
      </c>
      <c r="C10" s="47" t="s">
        <v>27</v>
      </c>
      <c r="D10" s="48">
        <v>1674593</v>
      </c>
      <c r="E10" s="49"/>
      <c r="F10" s="49">
        <f>+D10+K10-L10</f>
        <v>1674593</v>
      </c>
      <c r="G10" s="49"/>
      <c r="H10" s="49">
        <f>+F10+K10-L10</f>
        <v>1674593</v>
      </c>
      <c r="I10" s="49"/>
      <c r="J10" s="49">
        <f t="shared" ref="J10:J44" si="6">+H10+U10-V10</f>
        <v>1674593</v>
      </c>
      <c r="K10" s="50">
        <v>0</v>
      </c>
      <c r="L10" s="51">
        <v>0</v>
      </c>
      <c r="M10" s="52">
        <f>56090275.52/1000</f>
        <v>56090.275520000003</v>
      </c>
      <c r="N10" s="50">
        <f>+L10</f>
        <v>0</v>
      </c>
      <c r="O10" s="53">
        <f>+M10</f>
        <v>56090.275520000003</v>
      </c>
      <c r="P10" s="50">
        <v>0</v>
      </c>
      <c r="Q10" s="54"/>
      <c r="R10" s="54">
        <v>44078.494890000002</v>
      </c>
      <c r="S10" s="55">
        <f>+Q10</f>
        <v>0</v>
      </c>
      <c r="T10" s="56">
        <f>+R10</f>
        <v>44078.494890000002</v>
      </c>
      <c r="U10" s="50">
        <v>0</v>
      </c>
      <c r="V10" s="54"/>
      <c r="W10" s="54">
        <v>145773</v>
      </c>
      <c r="X10" s="55">
        <f>+V10</f>
        <v>0</v>
      </c>
      <c r="Y10" s="56">
        <v>145773</v>
      </c>
    </row>
    <row r="11" spans="1:25" ht="15" x14ac:dyDescent="0.25">
      <c r="A11" s="46" t="s">
        <v>28</v>
      </c>
      <c r="B11" s="57" t="s">
        <v>29</v>
      </c>
      <c r="C11" s="47" t="s">
        <v>27</v>
      </c>
      <c r="D11" s="58">
        <v>863744</v>
      </c>
      <c r="E11" s="59"/>
      <c r="F11" s="49">
        <f>+D11+K11-L11</f>
        <v>857273.63488999999</v>
      </c>
      <c r="G11" s="49"/>
      <c r="H11" s="49">
        <f>+F11+K11-L11</f>
        <v>850803.26977999997</v>
      </c>
      <c r="I11" s="49"/>
      <c r="J11" s="49">
        <f t="shared" si="6"/>
        <v>831392.26977999997</v>
      </c>
      <c r="K11" s="60">
        <v>0</v>
      </c>
      <c r="L11" s="53">
        <f>6470365.11/1000</f>
        <v>6470.3651100000006</v>
      </c>
      <c r="M11" s="61">
        <f>4285122.76/1000</f>
        <v>4285.1227600000002</v>
      </c>
      <c r="N11" s="50">
        <f>+L11</f>
        <v>6470.3651100000006</v>
      </c>
      <c r="O11" s="53">
        <f>+M11</f>
        <v>4285.1227600000002</v>
      </c>
      <c r="P11" s="60">
        <v>0</v>
      </c>
      <c r="Q11" s="56">
        <v>6470.3651099999997</v>
      </c>
      <c r="R11" s="62">
        <v>3840.5191199999999</v>
      </c>
      <c r="S11" s="55">
        <f>+Q11</f>
        <v>6470.3651099999997</v>
      </c>
      <c r="T11" s="56">
        <f>+R11</f>
        <v>3840.5191199999999</v>
      </c>
      <c r="U11" s="60">
        <v>0</v>
      </c>
      <c r="V11" s="56">
        <v>19411</v>
      </c>
      <c r="W11" s="62">
        <v>12483</v>
      </c>
      <c r="X11" s="55">
        <f>+V11</f>
        <v>19411</v>
      </c>
      <c r="Y11" s="56">
        <f>+W11</f>
        <v>12483</v>
      </c>
    </row>
    <row r="12" spans="1:25" ht="17.100000000000001" customHeight="1" x14ac:dyDescent="0.2">
      <c r="A12" s="63" t="s">
        <v>30</v>
      </c>
      <c r="B12" s="64"/>
      <c r="C12" s="65"/>
      <c r="D12" s="66">
        <f>SUM(D13:D18)</f>
        <v>5702399</v>
      </c>
      <c r="E12" s="66"/>
      <c r="F12" s="66">
        <f>SUM(F13:F18)</f>
        <v>5701912.9039799999</v>
      </c>
      <c r="G12" s="66"/>
      <c r="H12" s="66">
        <f>SUM(H13:H18)</f>
        <v>5701426.8079599999</v>
      </c>
      <c r="I12" s="66"/>
      <c r="J12" s="66">
        <f>SUM(J13:J18)</f>
        <v>5591209.6778800003</v>
      </c>
      <c r="K12" s="67">
        <f>SUM(K13:K17)</f>
        <v>0</v>
      </c>
      <c r="L12" s="66">
        <f>SUM(L13:L18)</f>
        <v>486.09602000000001</v>
      </c>
      <c r="M12" s="68">
        <f>SUM(M13:M18)</f>
        <v>187072.75062999999</v>
      </c>
      <c r="N12" s="69">
        <f>SUM(N13:N18)</f>
        <v>486.09602000000001</v>
      </c>
      <c r="O12" s="66">
        <f>SUM(O13:O18)</f>
        <v>187072.75062999999</v>
      </c>
      <c r="P12" s="67">
        <f>SUM(P13:P17)</f>
        <v>0</v>
      </c>
      <c r="Q12" s="70">
        <f>SUM(Q13:Q18)</f>
        <v>74727.384699999995</v>
      </c>
      <c r="R12" s="71">
        <f>SUM(R13:R18)</f>
        <v>85447.972049999997</v>
      </c>
      <c r="S12" s="72">
        <f>SUM(S13:S18)</f>
        <v>74727.384699999995</v>
      </c>
      <c r="T12" s="70">
        <f>SUM(T13:T18)</f>
        <v>85447.972049999997</v>
      </c>
      <c r="U12" s="67">
        <f>SUM(U13:U17)</f>
        <v>0</v>
      </c>
      <c r="V12" s="70">
        <f>SUM(V13:V18)</f>
        <v>110217.13008</v>
      </c>
      <c r="W12" s="71">
        <f>SUM(W13:W18)</f>
        <v>280183.66142999998</v>
      </c>
      <c r="X12" s="72">
        <f>SUM(X13:X18)</f>
        <v>110217.13008</v>
      </c>
      <c r="Y12" s="70">
        <f>SUM(Y13:Y18)</f>
        <v>280183.66142999998</v>
      </c>
    </row>
    <row r="13" spans="1:25" ht="15" x14ac:dyDescent="0.25">
      <c r="A13" s="46" t="s">
        <v>31</v>
      </c>
      <c r="B13" s="47"/>
      <c r="C13" s="47" t="s">
        <v>27</v>
      </c>
      <c r="D13" s="53">
        <v>10766</v>
      </c>
      <c r="E13" s="60"/>
      <c r="F13" s="49">
        <f t="shared" ref="F13:F18" si="7">+D13+K13-L13</f>
        <v>10766</v>
      </c>
      <c r="G13" s="49"/>
      <c r="H13" s="49">
        <f t="shared" ref="H13:H18" si="8">+F13+K13-L13</f>
        <v>10766</v>
      </c>
      <c r="I13" s="49"/>
      <c r="J13" s="49">
        <f t="shared" si="6"/>
        <v>10766</v>
      </c>
      <c r="K13" s="49">
        <v>0</v>
      </c>
      <c r="L13" s="73">
        <v>0</v>
      </c>
      <c r="M13" s="74">
        <v>0</v>
      </c>
      <c r="N13" s="50">
        <f t="shared" ref="N13:O18" si="9">+L13</f>
        <v>0</v>
      </c>
      <c r="O13" s="53">
        <f t="shared" si="9"/>
        <v>0</v>
      </c>
      <c r="P13" s="49">
        <v>0</v>
      </c>
      <c r="Q13" s="75">
        <v>0</v>
      </c>
      <c r="R13" s="76">
        <v>0</v>
      </c>
      <c r="S13" s="55">
        <f t="shared" ref="S13:T18" si="10">+Q13</f>
        <v>0</v>
      </c>
      <c r="T13" s="56">
        <f t="shared" si="10"/>
        <v>0</v>
      </c>
      <c r="U13" s="49">
        <v>0</v>
      </c>
      <c r="V13" s="75">
        <v>0</v>
      </c>
      <c r="W13" s="76">
        <v>0</v>
      </c>
      <c r="X13" s="55">
        <f t="shared" ref="X13:Y17" si="11">+V13</f>
        <v>0</v>
      </c>
      <c r="Y13" s="56">
        <f t="shared" si="11"/>
        <v>0</v>
      </c>
    </row>
    <row r="14" spans="1:25" ht="15" x14ac:dyDescent="0.25">
      <c r="A14" s="77" t="s">
        <v>32</v>
      </c>
      <c r="B14" s="57" t="s">
        <v>33</v>
      </c>
      <c r="C14" s="47" t="s">
        <v>27</v>
      </c>
      <c r="D14" s="53">
        <v>55850</v>
      </c>
      <c r="E14" s="60"/>
      <c r="F14" s="49">
        <f t="shared" si="7"/>
        <v>55850</v>
      </c>
      <c r="G14" s="49"/>
      <c r="H14" s="49">
        <f t="shared" si="8"/>
        <v>55850</v>
      </c>
      <c r="I14" s="49"/>
      <c r="J14" s="49">
        <f>+H14+U14-V14</f>
        <v>50687</v>
      </c>
      <c r="K14" s="60">
        <v>0</v>
      </c>
      <c r="L14" s="53">
        <v>0</v>
      </c>
      <c r="M14" s="61">
        <v>0</v>
      </c>
      <c r="N14" s="50">
        <f t="shared" si="9"/>
        <v>0</v>
      </c>
      <c r="O14" s="53">
        <f t="shared" si="9"/>
        <v>0</v>
      </c>
      <c r="P14" s="60">
        <v>0</v>
      </c>
      <c r="Q14" s="56">
        <v>3416.13148</v>
      </c>
      <c r="R14" s="62">
        <v>1652.2892999999999</v>
      </c>
      <c r="S14" s="55">
        <f t="shared" si="10"/>
        <v>3416.13148</v>
      </c>
      <c r="T14" s="56">
        <f t="shared" si="10"/>
        <v>1652.2892999999999</v>
      </c>
      <c r="U14" s="60">
        <v>0</v>
      </c>
      <c r="V14" s="56">
        <v>5163</v>
      </c>
      <c r="W14" s="62">
        <v>2440</v>
      </c>
      <c r="X14" s="55">
        <f t="shared" si="11"/>
        <v>5163</v>
      </c>
      <c r="Y14" s="56">
        <f t="shared" si="11"/>
        <v>2440</v>
      </c>
    </row>
    <row r="15" spans="1:25" ht="15" x14ac:dyDescent="0.25">
      <c r="A15" s="78" t="s">
        <v>34</v>
      </c>
      <c r="B15" s="79" t="s">
        <v>35</v>
      </c>
      <c r="C15" s="47" t="s">
        <v>27</v>
      </c>
      <c r="D15" s="53">
        <v>101112</v>
      </c>
      <c r="E15" s="60"/>
      <c r="F15" s="49">
        <f t="shared" si="7"/>
        <v>101112</v>
      </c>
      <c r="G15" s="49"/>
      <c r="H15" s="49">
        <f t="shared" si="8"/>
        <v>101112</v>
      </c>
      <c r="I15" s="49"/>
      <c r="J15" s="49">
        <f t="shared" si="6"/>
        <v>98234.869919999997</v>
      </c>
      <c r="K15" s="60">
        <v>0</v>
      </c>
      <c r="L15" s="53">
        <v>0</v>
      </c>
      <c r="M15" s="61">
        <v>0</v>
      </c>
      <c r="N15" s="50">
        <f t="shared" si="9"/>
        <v>0</v>
      </c>
      <c r="O15" s="53">
        <f t="shared" si="9"/>
        <v>0</v>
      </c>
      <c r="P15" s="60">
        <v>0</v>
      </c>
      <c r="Q15" s="56"/>
      <c r="R15" s="62"/>
      <c r="S15" s="55">
        <f t="shared" si="10"/>
        <v>0</v>
      </c>
      <c r="T15" s="56">
        <f t="shared" si="10"/>
        <v>0</v>
      </c>
      <c r="U15" s="60">
        <v>0</v>
      </c>
      <c r="V15" s="56">
        <v>2877.1300799999999</v>
      </c>
      <c r="W15" s="62">
        <v>1477.6614300000001</v>
      </c>
      <c r="X15" s="55">
        <f t="shared" si="11"/>
        <v>2877.1300799999999</v>
      </c>
      <c r="Y15" s="56">
        <f t="shared" si="11"/>
        <v>1477.6614300000001</v>
      </c>
    </row>
    <row r="16" spans="1:25" ht="15" x14ac:dyDescent="0.25">
      <c r="A16" s="46" t="s">
        <v>36</v>
      </c>
      <c r="B16" s="47" t="s">
        <v>37</v>
      </c>
      <c r="C16" s="47" t="s">
        <v>27</v>
      </c>
      <c r="D16" s="53">
        <v>4045</v>
      </c>
      <c r="E16" s="60"/>
      <c r="F16" s="49">
        <f t="shared" si="7"/>
        <v>3558.90398</v>
      </c>
      <c r="G16" s="49"/>
      <c r="H16" s="49">
        <f t="shared" si="8"/>
        <v>3072.8079600000001</v>
      </c>
      <c r="I16" s="49"/>
      <c r="J16" s="49">
        <f t="shared" si="6"/>
        <v>2586.8079600000001</v>
      </c>
      <c r="K16" s="60">
        <v>0</v>
      </c>
      <c r="L16" s="53">
        <f>486096.02/1000</f>
        <v>486.09602000000001</v>
      </c>
      <c r="M16" s="61">
        <f>175750.63/1000</f>
        <v>175.75063</v>
      </c>
      <c r="N16" s="50">
        <f t="shared" si="9"/>
        <v>486.09602000000001</v>
      </c>
      <c r="O16" s="53">
        <f t="shared" si="9"/>
        <v>175.75063</v>
      </c>
      <c r="P16" s="60">
        <v>0</v>
      </c>
      <c r="Q16" s="56"/>
      <c r="R16" s="62"/>
      <c r="S16" s="55">
        <f t="shared" si="10"/>
        <v>0</v>
      </c>
      <c r="T16" s="56">
        <f t="shared" si="10"/>
        <v>0</v>
      </c>
      <c r="U16" s="60">
        <v>0</v>
      </c>
      <c r="V16" s="56">
        <v>486</v>
      </c>
      <c r="W16" s="62">
        <v>176</v>
      </c>
      <c r="X16" s="55">
        <f t="shared" si="11"/>
        <v>486</v>
      </c>
      <c r="Y16" s="56">
        <f t="shared" si="11"/>
        <v>176</v>
      </c>
    </row>
    <row r="17" spans="1:25" ht="15" x14ac:dyDescent="0.25">
      <c r="A17" s="46" t="s">
        <v>38</v>
      </c>
      <c r="B17" s="57" t="s">
        <v>39</v>
      </c>
      <c r="C17" s="47" t="s">
        <v>27</v>
      </c>
      <c r="D17" s="53">
        <v>3913244</v>
      </c>
      <c r="E17" s="60"/>
      <c r="F17" s="49">
        <f t="shared" si="7"/>
        <v>3913244</v>
      </c>
      <c r="G17" s="49"/>
      <c r="H17" s="49">
        <f t="shared" si="8"/>
        <v>3913244</v>
      </c>
      <c r="I17" s="49"/>
      <c r="J17" s="49">
        <f t="shared" si="6"/>
        <v>3913244</v>
      </c>
      <c r="K17" s="60">
        <v>0</v>
      </c>
      <c r="L17" s="53">
        <v>0</v>
      </c>
      <c r="M17" s="61">
        <v>186897</v>
      </c>
      <c r="N17" s="50">
        <f t="shared" si="9"/>
        <v>0</v>
      </c>
      <c r="O17" s="53">
        <f t="shared" si="9"/>
        <v>186897</v>
      </c>
      <c r="P17" s="60">
        <v>0</v>
      </c>
      <c r="Q17" s="56"/>
      <c r="R17" s="62">
        <v>71624.999909999999</v>
      </c>
      <c r="S17" s="55">
        <f t="shared" si="10"/>
        <v>0</v>
      </c>
      <c r="T17" s="56">
        <f t="shared" si="10"/>
        <v>71624.999909999999</v>
      </c>
      <c r="U17" s="60">
        <v>0</v>
      </c>
      <c r="V17" s="56"/>
      <c r="W17" s="62">
        <v>258522</v>
      </c>
      <c r="X17" s="55"/>
      <c r="Y17" s="56">
        <f t="shared" si="11"/>
        <v>258522</v>
      </c>
    </row>
    <row r="18" spans="1:25" ht="15" x14ac:dyDescent="0.25">
      <c r="A18" s="46" t="s">
        <v>40</v>
      </c>
      <c r="B18" s="47" t="s">
        <v>41</v>
      </c>
      <c r="C18" s="47" t="s">
        <v>27</v>
      </c>
      <c r="D18" s="53">
        <v>1617382</v>
      </c>
      <c r="E18" s="60"/>
      <c r="F18" s="49">
        <f t="shared" si="7"/>
        <v>1617382</v>
      </c>
      <c r="G18" s="49"/>
      <c r="H18" s="49">
        <f t="shared" si="8"/>
        <v>1617382</v>
      </c>
      <c r="I18" s="49"/>
      <c r="J18" s="49">
        <f t="shared" si="6"/>
        <v>1515691</v>
      </c>
      <c r="K18" s="80">
        <v>0</v>
      </c>
      <c r="L18" s="53">
        <v>0</v>
      </c>
      <c r="M18" s="61">
        <v>0</v>
      </c>
      <c r="N18" s="50">
        <f t="shared" si="9"/>
        <v>0</v>
      </c>
      <c r="O18" s="53">
        <f t="shared" si="9"/>
        <v>0</v>
      </c>
      <c r="P18" s="80">
        <v>0</v>
      </c>
      <c r="Q18" s="56">
        <f>42832.54191+28478.71131</f>
        <v>71311.253219999999</v>
      </c>
      <c r="R18" s="62">
        <f>7395.75224+4774.9306</f>
        <v>12170.682839999999</v>
      </c>
      <c r="S18" s="55">
        <f t="shared" si="10"/>
        <v>71311.253219999999</v>
      </c>
      <c r="T18" s="56">
        <f t="shared" si="10"/>
        <v>12170.682839999999</v>
      </c>
      <c r="U18" s="80">
        <v>0</v>
      </c>
      <c r="V18" s="56">
        <v>101691</v>
      </c>
      <c r="W18" s="62">
        <v>17568</v>
      </c>
      <c r="X18" s="55">
        <f>+V18</f>
        <v>101691</v>
      </c>
      <c r="Y18" s="56">
        <f>+W18</f>
        <v>17568</v>
      </c>
    </row>
    <row r="19" spans="1:25" ht="17.100000000000001" customHeight="1" thickBot="1" x14ac:dyDescent="0.25">
      <c r="A19" s="81" t="s">
        <v>42</v>
      </c>
      <c r="B19" s="82"/>
      <c r="C19" s="83"/>
      <c r="D19" s="84">
        <f t="shared" ref="D19:O19" si="12">SUM(D20:D31)</f>
        <v>10189392</v>
      </c>
      <c r="E19" s="84"/>
      <c r="F19" s="84">
        <f t="shared" si="12"/>
        <v>10303914.017335795</v>
      </c>
      <c r="G19" s="84"/>
      <c r="H19" s="84">
        <f t="shared" ref="H19" si="13">SUM(H20:H31)</f>
        <v>10511743.3447685</v>
      </c>
      <c r="I19" s="84"/>
      <c r="J19" s="84">
        <f>SUM(J20:J31)</f>
        <v>10758151.27847896</v>
      </c>
      <c r="K19" s="85">
        <f t="shared" si="12"/>
        <v>36264.45781</v>
      </c>
      <c r="L19" s="84">
        <f t="shared" si="12"/>
        <v>0</v>
      </c>
      <c r="M19" s="86">
        <f t="shared" si="12"/>
        <v>0</v>
      </c>
      <c r="N19" s="87">
        <f t="shared" si="12"/>
        <v>0</v>
      </c>
      <c r="O19" s="88">
        <f t="shared" si="12"/>
        <v>0</v>
      </c>
      <c r="P19" s="85">
        <f t="shared" ref="P19:T19" si="14">SUM(P20:P31)</f>
        <v>0</v>
      </c>
      <c r="Q19" s="89">
        <f t="shared" si="14"/>
        <v>109721.09166000001</v>
      </c>
      <c r="R19" s="90">
        <f t="shared" si="14"/>
        <v>61213.833850000003</v>
      </c>
      <c r="S19" s="91">
        <f t="shared" si="14"/>
        <v>109721.09166000001</v>
      </c>
      <c r="T19" s="92">
        <f t="shared" si="14"/>
        <v>61213.833850000003</v>
      </c>
      <c r="U19" s="85">
        <v>21402</v>
      </c>
      <c r="V19" s="89">
        <f t="shared" ref="V19:Y19" si="15">SUM(V20:V31)</f>
        <v>156679.92602000001</v>
      </c>
      <c r="W19" s="90">
        <f t="shared" si="15"/>
        <v>119397.09540999999</v>
      </c>
      <c r="X19" s="91">
        <f t="shared" si="15"/>
        <v>156680</v>
      </c>
      <c r="Y19" s="92">
        <f t="shared" si="15"/>
        <v>119396.88398</v>
      </c>
    </row>
    <row r="20" spans="1:25" ht="15.75" thickTop="1" x14ac:dyDescent="0.25">
      <c r="A20" s="46" t="s">
        <v>43</v>
      </c>
      <c r="B20" s="47"/>
      <c r="C20" s="47" t="s">
        <v>44</v>
      </c>
      <c r="D20" s="53">
        <v>308802</v>
      </c>
      <c r="E20" s="60">
        <f>+D20/$E$2*$E$3</f>
        <v>311173.83035565203</v>
      </c>
      <c r="F20" s="49">
        <f>+E20+K20-L20</f>
        <v>347438.28816565202</v>
      </c>
      <c r="G20" s="60">
        <f>+F20*$G$3/$G$2</f>
        <v>358146.41104863648</v>
      </c>
      <c r="H20" s="49">
        <f>+G20+P20-Q20</f>
        <v>358146.41104863648</v>
      </c>
      <c r="I20" s="60">
        <f>+H20/$I$2*$I$3</f>
        <v>371151.59900168044</v>
      </c>
      <c r="J20" s="49">
        <f>+I20+U20-V20</f>
        <v>371151.59900168044</v>
      </c>
      <c r="K20" s="93">
        <v>36264.45781</v>
      </c>
      <c r="L20" s="51"/>
      <c r="M20" s="52"/>
      <c r="N20" s="50">
        <f t="shared" ref="N20:O31" si="16">+L20</f>
        <v>0</v>
      </c>
      <c r="O20" s="53">
        <f t="shared" si="16"/>
        <v>0</v>
      </c>
      <c r="P20" s="93"/>
      <c r="Q20" s="54"/>
      <c r="R20" s="54"/>
      <c r="S20" s="55">
        <f t="shared" ref="S20:T31" si="17">+Q20</f>
        <v>0</v>
      </c>
      <c r="T20" s="56">
        <f t="shared" si="17"/>
        <v>0</v>
      </c>
      <c r="U20" s="93"/>
      <c r="V20" s="54"/>
      <c r="W20" s="54">
        <v>33146.883979999999</v>
      </c>
      <c r="X20" s="55">
        <f t="shared" ref="X20:Y31" si="18">+V20</f>
        <v>0</v>
      </c>
      <c r="Y20" s="56">
        <f t="shared" si="18"/>
        <v>33146.883979999999</v>
      </c>
    </row>
    <row r="21" spans="1:25" ht="15" x14ac:dyDescent="0.25">
      <c r="A21" s="46" t="s">
        <v>45</v>
      </c>
      <c r="B21" s="57">
        <v>49522</v>
      </c>
      <c r="C21" s="47" t="s">
        <v>44</v>
      </c>
      <c r="D21" s="53">
        <v>1053973</v>
      </c>
      <c r="E21" s="60">
        <f t="shared" ref="E21:E28" si="19">+D21/$E$2*$E$3</f>
        <v>1062068.3010519287</v>
      </c>
      <c r="F21" s="49">
        <f t="shared" ref="F21:G31" si="20">+E21+K21-L21</f>
        <v>1062068.3010519287</v>
      </c>
      <c r="G21" s="60">
        <f t="shared" ref="G21:G31" si="21">+F21*$G$3/$G$2</f>
        <v>1094801.4748705961</v>
      </c>
      <c r="H21" s="49">
        <f t="shared" ref="H21:H31" si="22">+G21+P21-Q21</f>
        <v>1094801.4748705961</v>
      </c>
      <c r="I21" s="60">
        <f t="shared" ref="I21:I31" si="23">+H21/$I$2*$I$3</f>
        <v>1134556.4424277842</v>
      </c>
      <c r="J21" s="49">
        <f t="shared" ref="J21:J31" si="24">+I21+U21-V21</f>
        <v>1134556.4424277842</v>
      </c>
      <c r="K21" s="93">
        <v>0</v>
      </c>
      <c r="L21" s="51"/>
      <c r="M21" s="52"/>
      <c r="N21" s="50">
        <f t="shared" si="16"/>
        <v>0</v>
      </c>
      <c r="O21" s="53">
        <f t="shared" si="16"/>
        <v>0</v>
      </c>
      <c r="P21" s="93">
        <v>0</v>
      </c>
      <c r="Q21" s="54"/>
      <c r="R21" s="54"/>
      <c r="S21" s="55">
        <f t="shared" si="17"/>
        <v>0</v>
      </c>
      <c r="T21" s="56">
        <f t="shared" si="17"/>
        <v>0</v>
      </c>
      <c r="U21" s="93">
        <v>0</v>
      </c>
      <c r="V21" s="54"/>
      <c r="W21" s="54"/>
      <c r="X21" s="55">
        <f t="shared" si="18"/>
        <v>0</v>
      </c>
      <c r="Y21" s="56">
        <f t="shared" si="18"/>
        <v>0</v>
      </c>
    </row>
    <row r="22" spans="1:25" ht="15" x14ac:dyDescent="0.25">
      <c r="A22" s="46" t="s">
        <v>46</v>
      </c>
      <c r="B22" s="47" t="s">
        <v>47</v>
      </c>
      <c r="C22" s="47" t="s">
        <v>44</v>
      </c>
      <c r="D22" s="53">
        <v>41540</v>
      </c>
      <c r="E22" s="60">
        <f t="shared" si="19"/>
        <v>41859.058273501418</v>
      </c>
      <c r="F22" s="49">
        <f t="shared" si="20"/>
        <v>41859.058273501418</v>
      </c>
      <c r="G22" s="60">
        <f t="shared" si="21"/>
        <v>43149.163466354978</v>
      </c>
      <c r="H22" s="49">
        <f t="shared" si="22"/>
        <v>43149.163466354978</v>
      </c>
      <c r="I22" s="60">
        <f t="shared" si="23"/>
        <v>44716.017031223899</v>
      </c>
      <c r="J22" s="49">
        <f t="shared" si="24"/>
        <v>44716.017031223899</v>
      </c>
      <c r="K22" s="93">
        <v>0</v>
      </c>
      <c r="L22" s="51"/>
      <c r="M22" s="52"/>
      <c r="N22" s="50">
        <f t="shared" si="16"/>
        <v>0</v>
      </c>
      <c r="O22" s="53">
        <f t="shared" si="16"/>
        <v>0</v>
      </c>
      <c r="P22" s="93">
        <v>0</v>
      </c>
      <c r="Q22" s="54"/>
      <c r="R22" s="54"/>
      <c r="S22" s="55">
        <f t="shared" si="17"/>
        <v>0</v>
      </c>
      <c r="T22" s="56">
        <f t="shared" si="17"/>
        <v>0</v>
      </c>
      <c r="U22" s="93">
        <v>0</v>
      </c>
      <c r="V22" s="54"/>
      <c r="W22" s="54"/>
      <c r="X22" s="55">
        <f t="shared" si="18"/>
        <v>0</v>
      </c>
      <c r="Y22" s="56">
        <f t="shared" si="18"/>
        <v>0</v>
      </c>
    </row>
    <row r="23" spans="1:25" ht="15" x14ac:dyDescent="0.25">
      <c r="A23" s="46" t="s">
        <v>48</v>
      </c>
      <c r="B23" s="57" t="s">
        <v>49</v>
      </c>
      <c r="C23" s="47" t="s">
        <v>44</v>
      </c>
      <c r="D23" s="53">
        <v>222311</v>
      </c>
      <c r="E23" s="60">
        <f t="shared" si="19"/>
        <v>224018.51477709133</v>
      </c>
      <c r="F23" s="49">
        <f t="shared" si="20"/>
        <v>224018.51477709133</v>
      </c>
      <c r="G23" s="60">
        <f t="shared" si="21"/>
        <v>230922.81365837366</v>
      </c>
      <c r="H23" s="49">
        <f t="shared" si="22"/>
        <v>230922.81365837366</v>
      </c>
      <c r="I23" s="60">
        <f t="shared" si="23"/>
        <v>239308.19600935042</v>
      </c>
      <c r="J23" s="49">
        <f t="shared" si="24"/>
        <v>239308.19600935042</v>
      </c>
      <c r="K23" s="94">
        <v>0</v>
      </c>
      <c r="L23" s="51"/>
      <c r="M23" s="52"/>
      <c r="N23" s="50">
        <f t="shared" si="16"/>
        <v>0</v>
      </c>
      <c r="O23" s="53">
        <f t="shared" si="16"/>
        <v>0</v>
      </c>
      <c r="P23" s="94">
        <v>0</v>
      </c>
      <c r="Q23" s="54"/>
      <c r="R23" s="54"/>
      <c r="S23" s="55">
        <f t="shared" si="17"/>
        <v>0</v>
      </c>
      <c r="T23" s="56">
        <f t="shared" si="17"/>
        <v>0</v>
      </c>
      <c r="U23" s="94">
        <v>0</v>
      </c>
      <c r="V23" s="54"/>
      <c r="W23" s="54"/>
      <c r="X23" s="55">
        <f t="shared" si="18"/>
        <v>0</v>
      </c>
      <c r="Y23" s="56">
        <f t="shared" si="18"/>
        <v>0</v>
      </c>
    </row>
    <row r="24" spans="1:25" ht="15" x14ac:dyDescent="0.25">
      <c r="A24" s="46" t="s">
        <v>50</v>
      </c>
      <c r="B24" s="79" t="s">
        <v>51</v>
      </c>
      <c r="C24" s="47" t="s">
        <v>44</v>
      </c>
      <c r="D24" s="53">
        <v>610184</v>
      </c>
      <c r="E24" s="60">
        <f t="shared" si="19"/>
        <v>614870.66956086154</v>
      </c>
      <c r="F24" s="49">
        <f t="shared" si="20"/>
        <v>614870.66956086154</v>
      </c>
      <c r="G24" s="60">
        <f t="shared" si="21"/>
        <v>633821.11604608444</v>
      </c>
      <c r="H24" s="49">
        <f t="shared" si="22"/>
        <v>633821.11604608444</v>
      </c>
      <c r="I24" s="60">
        <f t="shared" si="23"/>
        <v>656836.73895475024</v>
      </c>
      <c r="J24" s="49">
        <f t="shared" si="24"/>
        <v>656836.73895475024</v>
      </c>
      <c r="K24" s="93">
        <v>0</v>
      </c>
      <c r="L24" s="53"/>
      <c r="M24" s="61"/>
      <c r="N24" s="50">
        <f t="shared" si="16"/>
        <v>0</v>
      </c>
      <c r="O24" s="53">
        <f t="shared" si="16"/>
        <v>0</v>
      </c>
      <c r="P24" s="93">
        <v>0</v>
      </c>
      <c r="Q24" s="56"/>
      <c r="R24" s="62"/>
      <c r="S24" s="55">
        <f t="shared" si="17"/>
        <v>0</v>
      </c>
      <c r="T24" s="56">
        <f t="shared" si="17"/>
        <v>0</v>
      </c>
      <c r="U24" s="93">
        <v>0</v>
      </c>
      <c r="V24" s="56"/>
      <c r="W24" s="62"/>
      <c r="X24" s="55">
        <f t="shared" si="18"/>
        <v>0</v>
      </c>
      <c r="Y24" s="56">
        <f t="shared" si="18"/>
        <v>0</v>
      </c>
    </row>
    <row r="25" spans="1:25" ht="15" x14ac:dyDescent="0.25">
      <c r="A25" s="46" t="s">
        <v>52</v>
      </c>
      <c r="B25" s="95" t="s">
        <v>53</v>
      </c>
      <c r="C25" s="47" t="s">
        <v>44</v>
      </c>
      <c r="D25" s="53">
        <v>2154087</v>
      </c>
      <c r="E25" s="60">
        <f t="shared" si="19"/>
        <v>2170631.9994990816</v>
      </c>
      <c r="F25" s="49">
        <f t="shared" si="20"/>
        <v>2170631.9994990816</v>
      </c>
      <c r="G25" s="60">
        <f t="shared" si="21"/>
        <v>2237531.3452997156</v>
      </c>
      <c r="H25" s="49">
        <f t="shared" si="22"/>
        <v>2187613.7423897157</v>
      </c>
      <c r="I25" s="60">
        <f t="shared" si="23"/>
        <v>2267051.4444321259</v>
      </c>
      <c r="J25" s="49">
        <f t="shared" si="24"/>
        <v>2217133.4444321259</v>
      </c>
      <c r="K25" s="93">
        <v>0</v>
      </c>
      <c r="L25" s="53"/>
      <c r="M25" s="61"/>
      <c r="N25" s="50">
        <f t="shared" si="16"/>
        <v>0</v>
      </c>
      <c r="O25" s="53">
        <f t="shared" si="16"/>
        <v>0</v>
      </c>
      <c r="P25" s="93">
        <v>0</v>
      </c>
      <c r="Q25" s="56">
        <v>49917.602910000001</v>
      </c>
      <c r="R25" s="62">
        <v>25121.23345</v>
      </c>
      <c r="S25" s="55">
        <f t="shared" si="17"/>
        <v>49917.602910000001</v>
      </c>
      <c r="T25" s="56">
        <f t="shared" si="17"/>
        <v>25121.23345</v>
      </c>
      <c r="U25" s="93">
        <v>0</v>
      </c>
      <c r="V25" s="56">
        <v>49918</v>
      </c>
      <c r="W25" s="62">
        <v>25121</v>
      </c>
      <c r="X25" s="55">
        <v>49918</v>
      </c>
      <c r="Y25" s="56">
        <v>25121</v>
      </c>
    </row>
    <row r="26" spans="1:25" ht="15" x14ac:dyDescent="0.25">
      <c r="A26" s="46" t="s">
        <v>54</v>
      </c>
      <c r="B26" s="57" t="s">
        <v>49</v>
      </c>
      <c r="C26" s="47" t="s">
        <v>44</v>
      </c>
      <c r="D26" s="53">
        <v>2200508</v>
      </c>
      <c r="E26" s="60">
        <f t="shared" si="19"/>
        <v>2217409.5475037568</v>
      </c>
      <c r="F26" s="49">
        <f t="shared" si="20"/>
        <v>2217409.5475037568</v>
      </c>
      <c r="G26" s="60">
        <f t="shared" si="21"/>
        <v>2285750.5874102521</v>
      </c>
      <c r="H26" s="49">
        <f t="shared" si="22"/>
        <v>2225947.0986602521</v>
      </c>
      <c r="I26" s="60">
        <f t="shared" si="23"/>
        <v>2306776.7803171161</v>
      </c>
      <c r="J26" s="49">
        <f t="shared" si="24"/>
        <v>2246973.7803171161</v>
      </c>
      <c r="K26" s="93">
        <v>0</v>
      </c>
      <c r="L26" s="51"/>
      <c r="M26" s="52"/>
      <c r="N26" s="50">
        <f t="shared" si="16"/>
        <v>0</v>
      </c>
      <c r="O26" s="53">
        <f t="shared" si="16"/>
        <v>0</v>
      </c>
      <c r="P26" s="93">
        <v>0</v>
      </c>
      <c r="Q26" s="54">
        <v>59803.488749999997</v>
      </c>
      <c r="R26" s="54">
        <v>36092.600400000003</v>
      </c>
      <c r="S26" s="55">
        <f t="shared" si="17"/>
        <v>59803.488749999997</v>
      </c>
      <c r="T26" s="56">
        <f t="shared" si="17"/>
        <v>36092.600400000003</v>
      </c>
      <c r="U26" s="93">
        <v>0</v>
      </c>
      <c r="V26" s="54">
        <v>59803</v>
      </c>
      <c r="W26" s="54">
        <v>36093</v>
      </c>
      <c r="X26" s="55">
        <v>59803</v>
      </c>
      <c r="Y26" s="56">
        <v>36093</v>
      </c>
    </row>
    <row r="27" spans="1:25" ht="15" x14ac:dyDescent="0.25">
      <c r="A27" s="46" t="s">
        <v>55</v>
      </c>
      <c r="B27" s="57" t="s">
        <v>49</v>
      </c>
      <c r="C27" s="47" t="s">
        <v>44</v>
      </c>
      <c r="D27" s="53">
        <v>1375697</v>
      </c>
      <c r="E27" s="60">
        <f t="shared" si="19"/>
        <v>1386263.3820337285</v>
      </c>
      <c r="F27" s="49">
        <f t="shared" si="20"/>
        <v>1386263.3820337285</v>
      </c>
      <c r="G27" s="60">
        <f t="shared" si="21"/>
        <v>1428988.3180831524</v>
      </c>
      <c r="H27" s="49">
        <f t="shared" si="22"/>
        <v>1428988.3180831524</v>
      </c>
      <c r="I27" s="60">
        <f t="shared" si="23"/>
        <v>1480878.4420270494</v>
      </c>
      <c r="J27" s="49">
        <f t="shared" si="24"/>
        <v>1480878.4420270494</v>
      </c>
      <c r="K27" s="93">
        <v>0</v>
      </c>
      <c r="L27" s="51"/>
      <c r="M27" s="52"/>
      <c r="N27" s="50">
        <f t="shared" si="16"/>
        <v>0</v>
      </c>
      <c r="O27" s="53">
        <f t="shared" si="16"/>
        <v>0</v>
      </c>
      <c r="P27" s="93">
        <v>0</v>
      </c>
      <c r="Q27" s="54"/>
      <c r="R27" s="54"/>
      <c r="S27" s="55">
        <f t="shared" si="17"/>
        <v>0</v>
      </c>
      <c r="T27" s="56">
        <f t="shared" si="17"/>
        <v>0</v>
      </c>
      <c r="U27" s="93">
        <v>0</v>
      </c>
      <c r="V27" s="54"/>
      <c r="W27" s="54"/>
      <c r="X27" s="55">
        <f t="shared" si="18"/>
        <v>0</v>
      </c>
      <c r="Y27" s="56">
        <f t="shared" si="18"/>
        <v>0</v>
      </c>
    </row>
    <row r="28" spans="1:25" ht="15" x14ac:dyDescent="0.25">
      <c r="A28" s="46" t="s">
        <v>56</v>
      </c>
      <c r="B28" s="47" t="s">
        <v>47</v>
      </c>
      <c r="C28" s="47" t="s">
        <v>44</v>
      </c>
      <c r="D28" s="53">
        <v>1365263</v>
      </c>
      <c r="E28" s="60">
        <f t="shared" si="19"/>
        <v>1375749.2411086992</v>
      </c>
      <c r="F28" s="49">
        <f t="shared" si="20"/>
        <v>1375749.2411086992</v>
      </c>
      <c r="G28" s="60">
        <f t="shared" si="21"/>
        <v>1418150.1290699614</v>
      </c>
      <c r="H28" s="49">
        <f t="shared" si="22"/>
        <v>1418150.1290699614</v>
      </c>
      <c r="I28" s="60">
        <f t="shared" si="23"/>
        <v>1469646.691384204</v>
      </c>
      <c r="J28" s="49">
        <f t="shared" si="24"/>
        <v>1422687.7653642041</v>
      </c>
      <c r="K28" s="93">
        <v>0</v>
      </c>
      <c r="L28" s="51"/>
      <c r="M28" s="52"/>
      <c r="N28" s="50">
        <f t="shared" si="16"/>
        <v>0</v>
      </c>
      <c r="O28" s="53">
        <f t="shared" si="16"/>
        <v>0</v>
      </c>
      <c r="P28" s="93">
        <v>0</v>
      </c>
      <c r="Q28" s="54"/>
      <c r="R28" s="54"/>
      <c r="S28" s="55">
        <f t="shared" si="17"/>
        <v>0</v>
      </c>
      <c r="T28" s="56">
        <f t="shared" si="17"/>
        <v>0</v>
      </c>
      <c r="U28" s="93">
        <v>0</v>
      </c>
      <c r="V28" s="54">
        <v>46958.926019999999</v>
      </c>
      <c r="W28" s="54">
        <v>25036.211429999999</v>
      </c>
      <c r="X28" s="55">
        <v>46959</v>
      </c>
      <c r="Y28" s="56">
        <v>25036</v>
      </c>
    </row>
    <row r="29" spans="1:25" ht="15" x14ac:dyDescent="0.25">
      <c r="A29" s="46" t="s">
        <v>57</v>
      </c>
      <c r="B29" s="47"/>
      <c r="C29" s="47" t="s">
        <v>27</v>
      </c>
      <c r="D29" s="53">
        <v>598</v>
      </c>
      <c r="E29" s="60">
        <f>+D29</f>
        <v>598</v>
      </c>
      <c r="F29" s="49">
        <f t="shared" si="20"/>
        <v>598</v>
      </c>
      <c r="G29" s="49">
        <f t="shared" si="20"/>
        <v>598</v>
      </c>
      <c r="H29" s="49">
        <f t="shared" si="22"/>
        <v>598</v>
      </c>
      <c r="I29" s="49">
        <f t="shared" ref="I29" si="25">+H29+N29-O29</f>
        <v>598</v>
      </c>
      <c r="J29" s="49">
        <f t="shared" si="24"/>
        <v>598</v>
      </c>
      <c r="K29" s="94">
        <v>0</v>
      </c>
      <c r="L29" s="51"/>
      <c r="M29" s="52"/>
      <c r="N29" s="50">
        <f t="shared" si="16"/>
        <v>0</v>
      </c>
      <c r="O29" s="53">
        <f t="shared" si="16"/>
        <v>0</v>
      </c>
      <c r="P29" s="94">
        <v>0</v>
      </c>
      <c r="Q29" s="54"/>
      <c r="R29" s="54"/>
      <c r="S29" s="55">
        <f t="shared" si="17"/>
        <v>0</v>
      </c>
      <c r="T29" s="56">
        <f t="shared" si="17"/>
        <v>0</v>
      </c>
      <c r="U29" s="94">
        <v>0</v>
      </c>
      <c r="V29" s="54"/>
      <c r="W29" s="54"/>
      <c r="X29" s="55">
        <f t="shared" si="18"/>
        <v>0</v>
      </c>
      <c r="Y29" s="56">
        <f t="shared" si="18"/>
        <v>0</v>
      </c>
    </row>
    <row r="30" spans="1:25" ht="15" x14ac:dyDescent="0.25">
      <c r="A30" s="77" t="s">
        <v>58</v>
      </c>
      <c r="B30" s="47" t="s">
        <v>59</v>
      </c>
      <c r="C30" s="47" t="s">
        <v>44</v>
      </c>
      <c r="D30" s="53">
        <v>662838</v>
      </c>
      <c r="E30" s="60">
        <f>+D30/$E$2*$E$3</f>
        <v>667929.09166805819</v>
      </c>
      <c r="F30" s="49">
        <f t="shared" si="20"/>
        <v>667929.09166805819</v>
      </c>
      <c r="G30" s="60">
        <f t="shared" si="21"/>
        <v>688514.81015194533</v>
      </c>
      <c r="H30" s="49">
        <f t="shared" si="22"/>
        <v>688514.81015194533</v>
      </c>
      <c r="I30" s="60">
        <f t="shared" si="23"/>
        <v>713516.49727834365</v>
      </c>
      <c r="J30" s="49">
        <f t="shared" si="24"/>
        <v>713516.49727834365</v>
      </c>
      <c r="K30" s="93">
        <v>0</v>
      </c>
      <c r="L30" s="51"/>
      <c r="M30" s="52"/>
      <c r="N30" s="50">
        <f t="shared" si="16"/>
        <v>0</v>
      </c>
      <c r="O30" s="53">
        <f t="shared" si="16"/>
        <v>0</v>
      </c>
      <c r="P30" s="93">
        <v>0</v>
      </c>
      <c r="Q30" s="54">
        <v>0</v>
      </c>
      <c r="R30" s="54"/>
      <c r="S30" s="55">
        <f t="shared" si="17"/>
        <v>0</v>
      </c>
      <c r="T30" s="56">
        <f t="shared" si="17"/>
        <v>0</v>
      </c>
      <c r="U30" s="93">
        <v>0</v>
      </c>
      <c r="V30" s="54"/>
      <c r="W30" s="54"/>
      <c r="X30" s="55"/>
      <c r="Y30" s="56"/>
    </row>
    <row r="31" spans="1:25" ht="15" x14ac:dyDescent="0.25">
      <c r="A31" s="46" t="s">
        <v>60</v>
      </c>
      <c r="B31" s="57" t="s">
        <v>61</v>
      </c>
      <c r="C31" s="96" t="s">
        <v>44</v>
      </c>
      <c r="D31" s="53">
        <v>193591</v>
      </c>
      <c r="E31" s="60">
        <f>+D31/$E$2*$E$3</f>
        <v>195077.92369343797</v>
      </c>
      <c r="F31" s="49">
        <f t="shared" si="20"/>
        <v>195077.92369343797</v>
      </c>
      <c r="G31" s="60">
        <f t="shared" si="21"/>
        <v>201090.26732342626</v>
      </c>
      <c r="H31" s="49">
        <f t="shared" si="22"/>
        <v>201090.26732342626</v>
      </c>
      <c r="I31" s="60">
        <f t="shared" si="23"/>
        <v>208392.35563533142</v>
      </c>
      <c r="J31" s="49">
        <f t="shared" si="24"/>
        <v>229794.35563533142</v>
      </c>
      <c r="K31" s="50">
        <v>0</v>
      </c>
      <c r="L31" s="51"/>
      <c r="M31" s="52"/>
      <c r="N31" s="50">
        <f t="shared" si="16"/>
        <v>0</v>
      </c>
      <c r="O31" s="53">
        <f t="shared" si="16"/>
        <v>0</v>
      </c>
      <c r="P31" s="50">
        <v>0</v>
      </c>
      <c r="Q31" s="54"/>
      <c r="R31" s="54"/>
      <c r="S31" s="55">
        <f t="shared" si="17"/>
        <v>0</v>
      </c>
      <c r="T31" s="56">
        <f t="shared" si="17"/>
        <v>0</v>
      </c>
      <c r="U31" s="50">
        <v>21402</v>
      </c>
      <c r="V31" s="54"/>
      <c r="W31" s="54"/>
      <c r="X31" s="55">
        <f t="shared" si="18"/>
        <v>0</v>
      </c>
      <c r="Y31" s="56">
        <f t="shared" si="18"/>
        <v>0</v>
      </c>
    </row>
    <row r="32" spans="1:25" ht="17.100000000000001" customHeight="1" thickBot="1" x14ac:dyDescent="0.25">
      <c r="A32" s="97" t="s">
        <v>62</v>
      </c>
      <c r="B32" s="98"/>
      <c r="C32" s="83"/>
      <c r="D32" s="99">
        <v>0</v>
      </c>
      <c r="E32" s="99"/>
      <c r="F32" s="99">
        <v>0</v>
      </c>
      <c r="G32" s="99"/>
      <c r="H32" s="99">
        <v>0</v>
      </c>
      <c r="I32" s="99"/>
      <c r="J32" s="99">
        <f t="shared" si="6"/>
        <v>0</v>
      </c>
      <c r="K32" s="85">
        <f t="shared" ref="K32:Y32" si="26">SUM(K33)</f>
        <v>0</v>
      </c>
      <c r="L32" s="100">
        <f t="shared" si="26"/>
        <v>0</v>
      </c>
      <c r="M32" s="86">
        <f t="shared" si="26"/>
        <v>0</v>
      </c>
      <c r="N32" s="101">
        <f t="shared" si="26"/>
        <v>0</v>
      </c>
      <c r="O32" s="100">
        <f t="shared" si="26"/>
        <v>0</v>
      </c>
      <c r="P32" s="85">
        <f t="shared" si="26"/>
        <v>0</v>
      </c>
      <c r="Q32" s="89">
        <f t="shared" si="26"/>
        <v>0</v>
      </c>
      <c r="R32" s="102">
        <f t="shared" si="26"/>
        <v>0</v>
      </c>
      <c r="S32" s="91">
        <f t="shared" si="26"/>
        <v>0</v>
      </c>
      <c r="T32" s="89">
        <f t="shared" si="26"/>
        <v>0</v>
      </c>
      <c r="U32" s="85">
        <f t="shared" si="26"/>
        <v>0</v>
      </c>
      <c r="V32" s="89">
        <f t="shared" si="26"/>
        <v>0</v>
      </c>
      <c r="W32" s="102">
        <f t="shared" si="26"/>
        <v>0</v>
      </c>
      <c r="X32" s="91">
        <f t="shared" si="26"/>
        <v>0</v>
      </c>
      <c r="Y32" s="89">
        <f t="shared" si="26"/>
        <v>0</v>
      </c>
    </row>
    <row r="33" spans="1:26" ht="13.5" thickTop="1" x14ac:dyDescent="0.2">
      <c r="A33" s="77" t="s">
        <v>63</v>
      </c>
      <c r="B33" s="47"/>
      <c r="C33" s="96" t="s">
        <v>27</v>
      </c>
      <c r="D33" s="51">
        <v>0</v>
      </c>
      <c r="E33" s="50"/>
      <c r="F33" s="49">
        <f>+D33+K33-L33</f>
        <v>0</v>
      </c>
      <c r="G33" s="49"/>
      <c r="H33" s="49">
        <f>+F33+M33-N33</f>
        <v>0</v>
      </c>
      <c r="I33" s="49"/>
      <c r="J33" s="49">
        <f t="shared" si="6"/>
        <v>0</v>
      </c>
      <c r="K33" s="50">
        <v>0</v>
      </c>
      <c r="L33" s="51">
        <v>0</v>
      </c>
      <c r="M33" s="52">
        <v>0</v>
      </c>
      <c r="N33" s="50">
        <v>0</v>
      </c>
      <c r="O33" s="103">
        <v>0</v>
      </c>
      <c r="P33" s="50">
        <v>0</v>
      </c>
      <c r="Q33" s="54">
        <v>0</v>
      </c>
      <c r="R33" s="54">
        <v>0</v>
      </c>
      <c r="S33" s="55">
        <v>0</v>
      </c>
      <c r="T33" s="104">
        <v>0</v>
      </c>
      <c r="U33" s="50">
        <v>0</v>
      </c>
      <c r="V33" s="54">
        <v>0</v>
      </c>
      <c r="W33" s="54">
        <v>0</v>
      </c>
      <c r="X33" s="55">
        <v>0</v>
      </c>
      <c r="Y33" s="104">
        <v>0</v>
      </c>
    </row>
    <row r="34" spans="1:26" ht="17.100000000000001" customHeight="1" thickBot="1" x14ac:dyDescent="0.25">
      <c r="A34" s="81" t="s">
        <v>64</v>
      </c>
      <c r="B34" s="82"/>
      <c r="C34" s="105"/>
      <c r="D34" s="106"/>
      <c r="E34" s="106"/>
      <c r="F34" s="106"/>
      <c r="G34" s="106"/>
      <c r="H34" s="106"/>
      <c r="I34" s="106"/>
      <c r="J34" s="106">
        <f t="shared" si="6"/>
        <v>0</v>
      </c>
      <c r="K34" s="107"/>
      <c r="L34" s="108"/>
      <c r="M34" s="109"/>
      <c r="N34" s="110"/>
      <c r="O34" s="111"/>
      <c r="P34" s="107"/>
      <c r="Q34" s="112"/>
      <c r="R34" s="113"/>
      <c r="S34" s="114"/>
      <c r="T34" s="115"/>
      <c r="U34" s="107"/>
      <c r="V34" s="112"/>
      <c r="W34" s="113"/>
      <c r="X34" s="114"/>
      <c r="Y34" s="115"/>
    </row>
    <row r="35" spans="1:26" ht="17.100000000000001" customHeight="1" thickTop="1" thickBot="1" x14ac:dyDescent="0.25">
      <c r="A35" s="116" t="s">
        <v>65</v>
      </c>
      <c r="B35" s="117"/>
      <c r="C35" s="83" t="s">
        <v>66</v>
      </c>
      <c r="D35" s="118">
        <f>SUM(D36:D43)</f>
        <v>55614.11</v>
      </c>
      <c r="E35" s="118"/>
      <c r="F35" s="118">
        <f>SUM(F36:F43)</f>
        <v>55614.11</v>
      </c>
      <c r="G35" s="118"/>
      <c r="H35" s="118">
        <f>SUM(H36:H43)</f>
        <v>55614.11</v>
      </c>
      <c r="I35" s="118"/>
      <c r="J35" s="118">
        <f>SUM(J36:J43)</f>
        <v>55614.11</v>
      </c>
      <c r="K35" s="119">
        <f t="shared" ref="K35" si="27">SUM(K36:K43)</f>
        <v>0</v>
      </c>
      <c r="L35" s="120">
        <f>SUM(L36:L43)</f>
        <v>0</v>
      </c>
      <c r="M35" s="121">
        <f t="shared" ref="M35:P35" si="28">SUM(M36:M43)</f>
        <v>0</v>
      </c>
      <c r="N35" s="122">
        <f t="shared" si="28"/>
        <v>0</v>
      </c>
      <c r="O35" s="120">
        <f t="shared" si="28"/>
        <v>0</v>
      </c>
      <c r="P35" s="119">
        <f t="shared" si="28"/>
        <v>0</v>
      </c>
      <c r="Q35" s="123">
        <f>SUM(Q36:Q43)</f>
        <v>0</v>
      </c>
      <c r="R35" s="124">
        <f t="shared" ref="R35:U35" si="29">SUM(R36:R43)</f>
        <v>0</v>
      </c>
      <c r="S35" s="125">
        <f t="shared" si="29"/>
        <v>0</v>
      </c>
      <c r="T35" s="123">
        <f t="shared" si="29"/>
        <v>0</v>
      </c>
      <c r="U35" s="119">
        <f t="shared" si="29"/>
        <v>0</v>
      </c>
      <c r="V35" s="123">
        <f>SUM(V36:V43)</f>
        <v>0</v>
      </c>
      <c r="W35" s="124">
        <f t="shared" ref="W35:Y35" si="30">SUM(W36:W43)</f>
        <v>0</v>
      </c>
      <c r="X35" s="125">
        <f t="shared" si="30"/>
        <v>0</v>
      </c>
      <c r="Y35" s="123">
        <f t="shared" si="30"/>
        <v>0</v>
      </c>
    </row>
    <row r="36" spans="1:26" ht="13.5" thickTop="1" x14ac:dyDescent="0.2">
      <c r="A36" s="126" t="s">
        <v>67</v>
      </c>
      <c r="B36" s="127"/>
      <c r="C36" s="47"/>
      <c r="D36" s="128"/>
      <c r="E36" s="129"/>
      <c r="F36" s="129"/>
      <c r="G36" s="129"/>
      <c r="H36" s="49">
        <f t="shared" ref="H36:H43" si="31">+F36+K36-L36</f>
        <v>0</v>
      </c>
      <c r="I36" s="129"/>
      <c r="J36" s="129"/>
      <c r="K36" s="130"/>
      <c r="L36" s="51"/>
      <c r="M36" s="52"/>
      <c r="N36" s="50"/>
      <c r="O36" s="52"/>
      <c r="P36" s="130"/>
      <c r="Q36" s="54"/>
      <c r="R36" s="54"/>
      <c r="S36" s="55"/>
      <c r="T36" s="54"/>
      <c r="U36" s="130"/>
      <c r="V36" s="54"/>
      <c r="W36" s="54"/>
      <c r="X36" s="55"/>
      <c r="Y36" s="54"/>
    </row>
    <row r="37" spans="1:26" x14ac:dyDescent="0.2">
      <c r="A37" s="126" t="s">
        <v>68</v>
      </c>
      <c r="B37" s="127"/>
      <c r="C37" s="47"/>
      <c r="D37" s="128"/>
      <c r="E37" s="129"/>
      <c r="F37" s="129"/>
      <c r="G37" s="129"/>
      <c r="H37" s="49">
        <f t="shared" si="31"/>
        <v>0</v>
      </c>
      <c r="I37" s="129"/>
      <c r="J37" s="129"/>
      <c r="K37" s="130"/>
      <c r="L37" s="51"/>
      <c r="M37" s="52"/>
      <c r="N37" s="50"/>
      <c r="O37" s="52"/>
      <c r="P37" s="130"/>
      <c r="Q37" s="54"/>
      <c r="R37" s="54"/>
      <c r="S37" s="55"/>
      <c r="T37" s="54"/>
      <c r="U37" s="130"/>
      <c r="V37" s="54"/>
      <c r="W37" s="54"/>
      <c r="X37" s="55"/>
      <c r="Y37" s="54"/>
    </row>
    <row r="38" spans="1:26" ht="15" x14ac:dyDescent="0.25">
      <c r="A38" s="131" t="s">
        <v>69</v>
      </c>
      <c r="B38" s="47"/>
      <c r="C38" s="47" t="s">
        <v>27</v>
      </c>
      <c r="D38" s="53">
        <v>55426</v>
      </c>
      <c r="E38" s="60"/>
      <c r="F38" s="49">
        <f>+D38+K38-L38</f>
        <v>55426</v>
      </c>
      <c r="G38" s="49"/>
      <c r="H38" s="49">
        <f t="shared" si="31"/>
        <v>55426</v>
      </c>
      <c r="I38" s="49"/>
      <c r="J38" s="49">
        <f t="shared" si="6"/>
        <v>55426</v>
      </c>
      <c r="K38" s="50">
        <v>0</v>
      </c>
      <c r="L38" s="51"/>
      <c r="M38" s="52"/>
      <c r="N38" s="50"/>
      <c r="O38" s="52">
        <v>0</v>
      </c>
      <c r="P38" s="50">
        <v>0</v>
      </c>
      <c r="Q38" s="54"/>
      <c r="R38" s="54"/>
      <c r="S38" s="55"/>
      <c r="T38" s="54">
        <v>0</v>
      </c>
      <c r="U38" s="50">
        <v>0</v>
      </c>
      <c r="V38" s="54"/>
      <c r="W38" s="54"/>
      <c r="X38" s="55"/>
      <c r="Y38" s="54">
        <v>0</v>
      </c>
    </row>
    <row r="39" spans="1:26" x14ac:dyDescent="0.2">
      <c r="A39" s="126" t="s">
        <v>70</v>
      </c>
      <c r="B39" s="127"/>
      <c r="C39" s="47"/>
      <c r="D39" s="126"/>
      <c r="E39" s="132"/>
      <c r="F39" s="132"/>
      <c r="G39" s="132"/>
      <c r="H39" s="49">
        <f t="shared" si="31"/>
        <v>0</v>
      </c>
      <c r="I39" s="132"/>
      <c r="J39" s="132"/>
      <c r="K39" s="130"/>
      <c r="L39" s="51"/>
      <c r="M39" s="52"/>
      <c r="N39" s="50"/>
      <c r="O39" s="52">
        <v>0</v>
      </c>
      <c r="P39" s="130"/>
      <c r="Q39" s="54"/>
      <c r="R39" s="54"/>
      <c r="S39" s="55"/>
      <c r="T39" s="54">
        <v>0</v>
      </c>
      <c r="U39" s="130"/>
      <c r="V39" s="54"/>
      <c r="W39" s="54"/>
      <c r="X39" s="55"/>
      <c r="Y39" s="54">
        <v>0</v>
      </c>
    </row>
    <row r="40" spans="1:26" x14ac:dyDescent="0.2">
      <c r="A40" s="133" t="s">
        <v>71</v>
      </c>
      <c r="B40" s="47"/>
      <c r="C40" s="47" t="s">
        <v>27</v>
      </c>
      <c r="D40" s="51">
        <v>0</v>
      </c>
      <c r="E40" s="50"/>
      <c r="F40" s="49">
        <f>+D40+K40-L40</f>
        <v>0</v>
      </c>
      <c r="G40" s="49"/>
      <c r="H40" s="49">
        <f t="shared" si="31"/>
        <v>0</v>
      </c>
      <c r="I40" s="49"/>
      <c r="J40" s="49">
        <f t="shared" si="6"/>
        <v>0</v>
      </c>
      <c r="K40" s="50">
        <v>0</v>
      </c>
      <c r="L40" s="51"/>
      <c r="M40" s="52"/>
      <c r="N40" s="50"/>
      <c r="O40" s="52">
        <v>0</v>
      </c>
      <c r="P40" s="50">
        <v>0</v>
      </c>
      <c r="Q40" s="54"/>
      <c r="R40" s="54"/>
      <c r="S40" s="55"/>
      <c r="T40" s="54">
        <v>0</v>
      </c>
      <c r="U40" s="50">
        <v>0</v>
      </c>
      <c r="V40" s="54"/>
      <c r="W40" s="54"/>
      <c r="X40" s="55"/>
      <c r="Y40" s="54">
        <v>0</v>
      </c>
    </row>
    <row r="41" spans="1:26" x14ac:dyDescent="0.2">
      <c r="A41" s="133" t="s">
        <v>72</v>
      </c>
      <c r="B41" s="47"/>
      <c r="C41" s="47" t="s">
        <v>27</v>
      </c>
      <c r="D41" s="51">
        <v>188.11</v>
      </c>
      <c r="E41" s="50"/>
      <c r="F41" s="49">
        <f>+D41+K41-L41</f>
        <v>188.11</v>
      </c>
      <c r="G41" s="49"/>
      <c r="H41" s="49">
        <f t="shared" si="31"/>
        <v>188.11</v>
      </c>
      <c r="I41" s="49"/>
      <c r="J41" s="49">
        <f t="shared" si="6"/>
        <v>188.11</v>
      </c>
      <c r="K41" s="50">
        <v>0</v>
      </c>
      <c r="L41" s="51"/>
      <c r="M41" s="52"/>
      <c r="N41" s="50"/>
      <c r="O41" s="52">
        <v>0</v>
      </c>
      <c r="P41" s="50">
        <v>0</v>
      </c>
      <c r="Q41" s="54"/>
      <c r="R41" s="54"/>
      <c r="S41" s="55"/>
      <c r="T41" s="54">
        <v>0</v>
      </c>
      <c r="U41" s="50">
        <v>0</v>
      </c>
      <c r="V41" s="54"/>
      <c r="W41" s="54"/>
      <c r="X41" s="55"/>
      <c r="Y41" s="54">
        <v>0</v>
      </c>
    </row>
    <row r="42" spans="1:26" x14ac:dyDescent="0.2">
      <c r="A42" s="126" t="s">
        <v>73</v>
      </c>
      <c r="B42" s="127"/>
      <c r="C42" s="47"/>
      <c r="D42" s="128"/>
      <c r="E42" s="129"/>
      <c r="F42" s="129"/>
      <c r="G42" s="129"/>
      <c r="H42" s="49">
        <f t="shared" si="31"/>
        <v>0</v>
      </c>
      <c r="I42" s="129"/>
      <c r="J42" s="129"/>
      <c r="K42" s="130"/>
      <c r="L42" s="51"/>
      <c r="M42" s="52"/>
      <c r="N42" s="50"/>
      <c r="O42" s="52">
        <v>0</v>
      </c>
      <c r="P42" s="130"/>
      <c r="Q42" s="54"/>
      <c r="R42" s="54"/>
      <c r="S42" s="55"/>
      <c r="T42" s="54">
        <v>0</v>
      </c>
      <c r="U42" s="130"/>
      <c r="V42" s="54"/>
      <c r="W42" s="54"/>
      <c r="X42" s="55"/>
      <c r="Y42" s="54">
        <v>0</v>
      </c>
    </row>
    <row r="43" spans="1:26" s="141" customFormat="1" ht="15" x14ac:dyDescent="0.25">
      <c r="A43" s="134"/>
      <c r="B43" s="135"/>
      <c r="C43" s="135"/>
      <c r="D43" s="136"/>
      <c r="E43" s="137"/>
      <c r="F43" s="137"/>
      <c r="G43" s="137"/>
      <c r="H43" s="49">
        <f t="shared" si="31"/>
        <v>0</v>
      </c>
      <c r="I43" s="137"/>
      <c r="J43" s="137">
        <f t="shared" si="6"/>
        <v>0</v>
      </c>
      <c r="K43" s="137"/>
      <c r="L43" s="136"/>
      <c r="M43" s="138"/>
      <c r="N43" s="137"/>
      <c r="O43" s="138"/>
      <c r="P43" s="137"/>
      <c r="Q43" s="139"/>
      <c r="R43" s="139"/>
      <c r="S43" s="140"/>
      <c r="T43" s="139"/>
      <c r="U43" s="137"/>
      <c r="V43" s="139"/>
      <c r="W43" s="139"/>
      <c r="X43" s="140"/>
      <c r="Y43" s="139"/>
    </row>
    <row r="44" spans="1:26" ht="17.100000000000001" customHeight="1" thickBot="1" x14ac:dyDescent="0.25">
      <c r="A44" s="142" t="s">
        <v>74</v>
      </c>
      <c r="B44" s="143"/>
      <c r="C44" s="144"/>
      <c r="D44" s="145"/>
      <c r="E44" s="146"/>
      <c r="F44" s="146"/>
      <c r="G44" s="146"/>
      <c r="H44" s="146"/>
      <c r="I44" s="146"/>
      <c r="J44" s="146">
        <f t="shared" si="6"/>
        <v>0</v>
      </c>
      <c r="K44" s="147"/>
      <c r="L44" s="148"/>
      <c r="M44" s="149"/>
      <c r="N44" s="150"/>
      <c r="O44" s="151"/>
      <c r="P44" s="147"/>
      <c r="Q44" s="152"/>
      <c r="R44" s="153"/>
      <c r="S44" s="154"/>
      <c r="T44" s="155"/>
      <c r="U44" s="147"/>
      <c r="V44" s="152"/>
      <c r="W44" s="153"/>
      <c r="X44" s="154"/>
      <c r="Y44" s="155"/>
    </row>
    <row r="45" spans="1:26" ht="17.100000000000001" customHeight="1" thickBot="1" x14ac:dyDescent="0.25">
      <c r="A45" s="156" t="s">
        <v>75</v>
      </c>
      <c r="B45" s="157"/>
      <c r="C45" s="158" t="s">
        <v>66</v>
      </c>
      <c r="D45" s="159">
        <f>(D8+D19+D32+D35)</f>
        <v>18485742.109999999</v>
      </c>
      <c r="E45" s="159"/>
      <c r="F45" s="159">
        <f>(F8+F19+F32+F35)</f>
        <v>18593307.666205794</v>
      </c>
      <c r="G45" s="159"/>
      <c r="H45" s="159">
        <f>(H8+H19+H32+H35)</f>
        <v>18794180.5325085</v>
      </c>
      <c r="I45" s="159"/>
      <c r="J45" s="159">
        <f>+J35+J19+J8</f>
        <v>18910960.33613896</v>
      </c>
      <c r="K45" s="159">
        <f t="shared" ref="K45:Y45" si="32">+K35+K19+K8</f>
        <v>36264.45781</v>
      </c>
      <c r="L45" s="159">
        <f t="shared" si="32"/>
        <v>6956.4611300000006</v>
      </c>
      <c r="M45" s="159">
        <f t="shared" si="32"/>
        <v>247448.14890999999</v>
      </c>
      <c r="N45" s="159">
        <f t="shared" si="32"/>
        <v>6956.4611300000006</v>
      </c>
      <c r="O45" s="159">
        <f t="shared" si="32"/>
        <v>247448.14890999999</v>
      </c>
      <c r="P45" s="159">
        <f t="shared" si="32"/>
        <v>0</v>
      </c>
      <c r="Q45" s="159">
        <f t="shared" si="32"/>
        <v>190918.84146999998</v>
      </c>
      <c r="R45" s="159">
        <f t="shared" si="32"/>
        <v>194580.81990999999</v>
      </c>
      <c r="S45" s="159">
        <f t="shared" si="32"/>
        <v>190918.84146999998</v>
      </c>
      <c r="T45" s="159">
        <f t="shared" si="32"/>
        <v>194580.81990999999</v>
      </c>
      <c r="U45" s="159">
        <f t="shared" si="32"/>
        <v>21402</v>
      </c>
      <c r="V45" s="159">
        <f t="shared" si="32"/>
        <v>286308.05610000005</v>
      </c>
      <c r="W45" s="159">
        <f t="shared" si="32"/>
        <v>557836.75683999993</v>
      </c>
      <c r="X45" s="159">
        <f t="shared" si="32"/>
        <v>286308.13008000003</v>
      </c>
      <c r="Y45" s="159">
        <f t="shared" si="32"/>
        <v>557836.54541000002</v>
      </c>
    </row>
    <row r="46" spans="1:26" s="166" customFormat="1" ht="17.100000000000001" customHeight="1" x14ac:dyDescent="0.2">
      <c r="A46" s="160"/>
      <c r="B46" s="161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>
        <f>+M45+L45</f>
        <v>254404.61004</v>
      </c>
      <c r="N46" s="163"/>
      <c r="O46" s="163">
        <f>+O45+N45</f>
        <v>254404.61004</v>
      </c>
      <c r="P46" s="163"/>
      <c r="Q46" s="164"/>
      <c r="R46" s="164">
        <f>+R45+Q45</f>
        <v>385499.66137999995</v>
      </c>
      <c r="S46" s="164"/>
      <c r="T46" s="164">
        <f>+T45+S45</f>
        <v>385499.66137999995</v>
      </c>
      <c r="U46" s="163"/>
      <c r="V46" s="164"/>
      <c r="W46" s="164">
        <f>+W45+V45</f>
        <v>844144.81293999997</v>
      </c>
      <c r="X46" s="164"/>
      <c r="Y46" s="164">
        <f>+Y45+X45</f>
        <v>844144.67549000005</v>
      </c>
      <c r="Z46" s="165"/>
    </row>
    <row r="47" spans="1:26" ht="13.5" thickBot="1" x14ac:dyDescent="0.25">
      <c r="A47" s="167"/>
      <c r="B47" s="168"/>
      <c r="C47" s="169"/>
      <c r="D47" s="170"/>
      <c r="E47" s="171"/>
      <c r="F47" s="171"/>
      <c r="G47" s="171"/>
      <c r="H47" s="171"/>
      <c r="I47" s="171"/>
      <c r="J47" s="171"/>
      <c r="K47" s="172"/>
      <c r="L47" s="170"/>
      <c r="M47" s="173"/>
      <c r="N47" s="171"/>
      <c r="O47" s="170"/>
      <c r="P47" s="172"/>
      <c r="Q47" s="174"/>
      <c r="R47" s="175"/>
      <c r="S47" s="176"/>
      <c r="T47" s="174"/>
      <c r="U47" s="172"/>
      <c r="V47" s="174"/>
      <c r="W47" s="175"/>
      <c r="X47" s="176"/>
      <c r="Y47" s="174"/>
    </row>
    <row r="48" spans="1:26" ht="13.5" thickBot="1" x14ac:dyDescent="0.25">
      <c r="A48" s="177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3"/>
      <c r="N48" s="4"/>
      <c r="O48" s="4"/>
    </row>
    <row r="49" spans="1:17" s="198" customFormat="1" ht="20.25" thickBot="1" x14ac:dyDescent="0.35">
      <c r="A49" s="192" t="s">
        <v>76</v>
      </c>
      <c r="B49" s="193"/>
      <c r="C49" s="194"/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83"/>
      <c r="O49" s="183"/>
      <c r="P49" s="197"/>
    </row>
    <row r="50" spans="1:17" s="198" customFormat="1" ht="15" customHeight="1" x14ac:dyDescent="0.2">
      <c r="A50" s="199" t="s">
        <v>77</v>
      </c>
      <c r="B50" s="200"/>
      <c r="C50" s="201">
        <f>SUM(C51:C54)</f>
        <v>3775474</v>
      </c>
      <c r="D50" s="202" t="s">
        <v>66</v>
      </c>
      <c r="E50" s="202"/>
      <c r="F50" s="202"/>
      <c r="G50" s="202"/>
      <c r="H50" s="202"/>
      <c r="I50" s="202"/>
      <c r="J50" s="202"/>
      <c r="K50" s="202"/>
      <c r="L50" s="202"/>
      <c r="M50" s="196"/>
      <c r="N50" s="183"/>
      <c r="O50" s="183"/>
      <c r="P50" s="197"/>
    </row>
    <row r="51" spans="1:17" s="198" customFormat="1" x14ac:dyDescent="0.2">
      <c r="A51" s="203" t="s">
        <v>78</v>
      </c>
      <c r="B51" s="204"/>
      <c r="C51" s="205">
        <v>1454257</v>
      </c>
      <c r="D51" s="179" t="s">
        <v>66</v>
      </c>
      <c r="E51" s="179"/>
      <c r="F51" s="179"/>
      <c r="G51" s="179"/>
      <c r="H51" s="179"/>
      <c r="I51" s="179"/>
      <c r="J51" s="179"/>
      <c r="K51" s="179"/>
      <c r="L51" s="180"/>
      <c r="M51" s="181"/>
      <c r="N51" s="183"/>
      <c r="O51" s="183"/>
      <c r="P51" s="197"/>
    </row>
    <row r="52" spans="1:17" s="198" customFormat="1" x14ac:dyDescent="0.2">
      <c r="A52" s="206" t="s">
        <v>79</v>
      </c>
      <c r="B52" s="207"/>
      <c r="C52" s="205">
        <v>1690795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1"/>
      <c r="N52" s="183"/>
      <c r="O52" s="183"/>
      <c r="P52" s="197"/>
      <c r="Q52" s="208"/>
    </row>
    <row r="53" spans="1:17" s="198" customFormat="1" x14ac:dyDescent="0.2">
      <c r="A53" s="206" t="s">
        <v>80</v>
      </c>
      <c r="B53" s="207"/>
      <c r="C53" s="205">
        <v>351962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1"/>
      <c r="N53" s="183"/>
      <c r="O53" s="183"/>
      <c r="P53" s="197"/>
    </row>
    <row r="54" spans="1:17" s="198" customFormat="1" x14ac:dyDescent="0.2">
      <c r="A54" s="209" t="s">
        <v>81</v>
      </c>
      <c r="B54" s="210"/>
      <c r="C54" s="211">
        <v>278460</v>
      </c>
      <c r="D54" s="180"/>
      <c r="E54" s="180"/>
      <c r="F54" s="180"/>
      <c r="G54" s="180"/>
      <c r="H54" s="180"/>
      <c r="I54" s="180"/>
      <c r="J54" s="180"/>
      <c r="K54" s="180"/>
      <c r="L54" s="182"/>
      <c r="M54" s="181"/>
      <c r="N54" s="183"/>
      <c r="O54" s="183"/>
      <c r="P54" s="197"/>
    </row>
    <row r="55" spans="1:17" x14ac:dyDescent="0.2">
      <c r="A55" s="183"/>
      <c r="B55" s="184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  <c r="N55" s="4"/>
      <c r="O55" s="4"/>
    </row>
    <row r="56" spans="1:17" x14ac:dyDescent="0.2">
      <c r="A56" s="185" t="s">
        <v>82</v>
      </c>
      <c r="B56" s="186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3"/>
      <c r="N56" s="4"/>
      <c r="O56" s="4"/>
    </row>
    <row r="57" spans="1:17" x14ac:dyDescent="0.2">
      <c r="A57" s="187" t="s">
        <v>83</v>
      </c>
      <c r="B57" s="177"/>
      <c r="C57" s="4"/>
      <c r="D57" s="4"/>
      <c r="E57" s="4"/>
      <c r="F57" s="4"/>
      <c r="G57" s="4"/>
      <c r="H57" s="4"/>
      <c r="I57" s="4"/>
      <c r="J57" s="4"/>
      <c r="K57" s="4"/>
      <c r="L57" s="4"/>
      <c r="M57" s="3"/>
      <c r="N57" s="4"/>
      <c r="O57" s="4"/>
    </row>
    <row r="58" spans="1:17" x14ac:dyDescent="0.2">
      <c r="A58" s="187" t="s">
        <v>84</v>
      </c>
      <c r="B58" s="177"/>
    </row>
    <row r="59" spans="1:17" x14ac:dyDescent="0.2">
      <c r="A59" s="185" t="s">
        <v>85</v>
      </c>
      <c r="B59" s="186"/>
    </row>
    <row r="60" spans="1:17" x14ac:dyDescent="0.2">
      <c r="A60" s="189" t="s">
        <v>86</v>
      </c>
      <c r="B60" s="190"/>
    </row>
  </sheetData>
  <mergeCells count="14">
    <mergeCell ref="U6:U7"/>
    <mergeCell ref="V6:W6"/>
    <mergeCell ref="X6:Y6"/>
    <mergeCell ref="A49:C49"/>
    <mergeCell ref="A5:A7"/>
    <mergeCell ref="K5:O5"/>
    <mergeCell ref="P5:T5"/>
    <mergeCell ref="U5:Y5"/>
    <mergeCell ref="K6:K7"/>
    <mergeCell ref="L6:M6"/>
    <mergeCell ref="N6:O6"/>
    <mergeCell ref="P6:P7"/>
    <mergeCell ref="Q6:R6"/>
    <mergeCell ref="S6:T6"/>
  </mergeCells>
  <pageMargins left="0.28999999999999998" right="0.17" top="0.4" bottom="0.51" header="0.17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03 2020</vt:lpstr>
      <vt:lpstr>'03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2020-05-26T14:10:53Z</dcterms:created>
  <dcterms:modified xsi:type="dcterms:W3CDTF">2020-05-26T14:12:06Z</dcterms:modified>
</cp:coreProperties>
</file>