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34\Downloads\"/>
    </mc:Choice>
  </mc:AlternateContent>
  <xr:revisionPtr revIDLastSave="0" documentId="13_ncr:1_{7416C82E-AE24-4A8D-B797-7907D407B6E7}" xr6:coauthVersionLast="47" xr6:coauthVersionMax="47" xr10:uidLastSave="{00000000-0000-0000-0000-000000000000}"/>
  <bookViews>
    <workbookView xWindow="-120" yWindow="-120" windowWidth="29040" windowHeight="15720" xr2:uid="{EDF8EAB1-19AB-43C4-9306-38D6318E7BF9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2" i="2" l="1"/>
  <c r="I45" i="2"/>
  <c r="G45" i="2"/>
  <c r="D32" i="2"/>
  <c r="D31" i="2"/>
  <c r="D30" i="2"/>
  <c r="D27" i="2"/>
  <c r="D26" i="2"/>
  <c r="D25" i="2"/>
  <c r="D24" i="2"/>
  <c r="D22" i="2"/>
  <c r="D20" i="2"/>
  <c r="D15" i="2"/>
  <c r="D10" i="2"/>
  <c r="C49" i="2" l="1"/>
  <c r="D34" i="2" l="1"/>
  <c r="D33" i="2" s="1"/>
  <c r="D18" i="2"/>
  <c r="D13" i="2"/>
  <c r="D9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5" i="2"/>
  <c r="H15" i="2"/>
  <c r="I12" i="2"/>
  <c r="H12" i="2"/>
  <c r="I11" i="2"/>
  <c r="H11" i="2"/>
  <c r="I10" i="2"/>
  <c r="H10" i="2"/>
  <c r="G18" i="2"/>
  <c r="G34" i="2"/>
  <c r="G33" i="2" s="1"/>
  <c r="F34" i="2"/>
  <c r="F33" i="2" s="1"/>
  <c r="E34" i="2"/>
  <c r="E33" i="2" s="1"/>
  <c r="F18" i="2"/>
  <c r="E18" i="2"/>
  <c r="I17" i="2"/>
  <c r="H17" i="2"/>
  <c r="I16" i="2"/>
  <c r="H16" i="2"/>
  <c r="I14" i="2"/>
  <c r="H14" i="2"/>
  <c r="G13" i="2"/>
  <c r="F13" i="2"/>
  <c r="E13" i="2"/>
  <c r="F9" i="2"/>
  <c r="E9" i="2"/>
  <c r="D8" i="2" l="1"/>
  <c r="D44" i="2" s="1"/>
  <c r="I18" i="2"/>
  <c r="I13" i="2"/>
  <c r="G9" i="2"/>
  <c r="G8" i="2" s="1"/>
  <c r="G44" i="2" s="1"/>
  <c r="I9" i="2"/>
  <c r="H9" i="2"/>
  <c r="I34" i="2"/>
  <c r="I33" i="2" s="1"/>
  <c r="H18" i="2"/>
  <c r="F8" i="2"/>
  <c r="F44" i="2" s="1"/>
  <c r="H13" i="2"/>
  <c r="H34" i="2"/>
  <c r="H33" i="2" s="1"/>
  <c r="E8" i="2"/>
  <c r="E44" i="2" s="1"/>
  <c r="I8" i="2" l="1"/>
  <c r="I44" i="2" s="1"/>
  <c r="H8" i="2"/>
  <c r="H44" i="2" s="1"/>
</calcChain>
</file>

<file path=xl/sharedStrings.xml><?xml version="1.0" encoding="utf-8"?>
<sst xmlns="http://schemas.openxmlformats.org/spreadsheetml/2006/main" count="92" uniqueCount="66">
  <si>
    <t>Intereses</t>
  </si>
  <si>
    <t>Amortización</t>
  </si>
  <si>
    <t xml:space="preserve"> Anexo II –STOCK DE DEUDA DE LA ADMINISTRACIÓN PUBLICA NO FINANCIERA</t>
  </si>
  <si>
    <t>PRESTAMISTA</t>
  </si>
  <si>
    <t>FINALIZACIÓN</t>
  </si>
  <si>
    <t>MONEDA</t>
  </si>
  <si>
    <t>DEUDA</t>
  </si>
  <si>
    <t>DEL</t>
  </si>
  <si>
    <t>USO DEL.CTO.</t>
  </si>
  <si>
    <t>DEVENGADO</t>
  </si>
  <si>
    <t>BASE CAJA</t>
  </si>
  <si>
    <t>PRÉSTAMO</t>
  </si>
  <si>
    <t>DE ORIGEN</t>
  </si>
  <si>
    <t xml:space="preserve"> GOBIERNO NACIONAL</t>
  </si>
  <si>
    <t>FONDOS FIDUCIARIOS</t>
  </si>
  <si>
    <t>Programa Federal de Desendeudamiento</t>
  </si>
  <si>
    <t>Pesos</t>
  </si>
  <si>
    <r>
      <t xml:space="preserve">Fondo Fiduciario de Infraestructura Regional - Túnel de Zonda </t>
    </r>
    <r>
      <rPr>
        <b/>
        <sz val="11"/>
        <color theme="1"/>
        <rFont val="Arial"/>
        <family val="2"/>
      </rPr>
      <t>Nota Nº 4</t>
    </r>
  </si>
  <si>
    <r>
      <t xml:space="preserve">Fondo Fiduciario de Infraestructura Regional - San Juan Conectado </t>
    </r>
    <r>
      <rPr>
        <b/>
        <sz val="11"/>
        <color theme="1"/>
        <rFont val="Arial"/>
        <family val="2"/>
      </rPr>
      <t>Nota Nº 4</t>
    </r>
  </si>
  <si>
    <t>OTROS ENTES DEL ESTADO NACIONAL</t>
  </si>
  <si>
    <t>SUPERINTENDENCIA DEL SERVICIO DE SALUD</t>
  </si>
  <si>
    <t>Administración Federal de Ingresos Públicos--DECRETO 1123-MHF-2013-Convenio mayores costos</t>
  </si>
  <si>
    <t>Programa Federal De Fortalecimiento Operativo en Áreas de Seg. Y Salud--PROFEDESS--</t>
  </si>
  <si>
    <t>Fondo Nacional de Desarrollo Productivo</t>
  </si>
  <si>
    <t>FINANCIAMIENTO DE ORGANISMOS MULTILATERALES DE CRÉDITO</t>
  </si>
  <si>
    <t>Fondo KUWAITÍ</t>
  </si>
  <si>
    <t>dólar</t>
  </si>
  <si>
    <t>Fondo OPEP-Organización de Países Exportadores de Petróleo-</t>
  </si>
  <si>
    <t xml:space="preserve">BID Nº 899Y Nº4150-Programa de Servicio Agrícolas Pciales </t>
  </si>
  <si>
    <t>BID Nº 2573--OC-AR</t>
  </si>
  <si>
    <t>FIDA Nº 713</t>
  </si>
  <si>
    <t>BID-AR-L-1022 Y BID1798-OC-AR-Prog.para el Des.dela Pccion y Empleo de la Pcia.San Juan</t>
  </si>
  <si>
    <t>BIRF Nº 7853-AR-SWAP</t>
  </si>
  <si>
    <t>BID Nº 2763</t>
  </si>
  <si>
    <t>BIRF Nº 7597-AR-</t>
  </si>
  <si>
    <t>SVOA-Sistema Cloacal Caucete</t>
  </si>
  <si>
    <t>-</t>
  </si>
  <si>
    <r>
      <t xml:space="preserve">BID-940 y BID 1134-OC-AR-Programa Mejoramiento de Barrios                    </t>
    </r>
    <r>
      <rPr>
        <b/>
        <sz val="10"/>
        <rFont val="Arial"/>
        <family val="2"/>
      </rPr>
      <t>Nota Nº 3</t>
    </r>
  </si>
  <si>
    <t>BID 3806 -PROSAP IV-</t>
  </si>
  <si>
    <t>CP BID 5343-1334 -AG.SJ  BID 5343/OC-AR</t>
  </si>
  <si>
    <t>Subpréstamo GIRSAR - Aporte BIRF N°8867-AR</t>
  </si>
  <si>
    <t>DEUDA CONSOLIDADA</t>
  </si>
  <si>
    <t>TÍTULOS PÚBLICOS PROVINCIALES</t>
  </si>
  <si>
    <t xml:space="preserve"> </t>
  </si>
  <si>
    <t>Títulos Públicos Locales</t>
  </si>
  <si>
    <t>De colocación Voluntaria</t>
  </si>
  <si>
    <r>
      <t xml:space="preserve">Valores Representativos de Deuda Ley 8058 Serie I                                    </t>
    </r>
    <r>
      <rPr>
        <b/>
        <sz val="10"/>
        <rFont val="Arial"/>
        <family val="2"/>
      </rPr>
      <t>Nota Nº 2</t>
    </r>
  </si>
  <si>
    <t>De colocación no voluntaria</t>
  </si>
  <si>
    <t>Títulos Públicos -Ley 6606</t>
  </si>
  <si>
    <t>Títulos Públicos -Ley 7669</t>
  </si>
  <si>
    <t>Títulos Públicos -Ley 2359- I- FGS-</t>
  </si>
  <si>
    <t>Títulos Públicos  Internacionales</t>
  </si>
  <si>
    <t>OTROS</t>
  </si>
  <si>
    <t>TOTAL DEUDA PUBLICA PROVINCIAL</t>
  </si>
  <si>
    <t>DEUDA FLOTANTE</t>
  </si>
  <si>
    <t>Personal</t>
  </si>
  <si>
    <t>Proveedores y contratistas</t>
  </si>
  <si>
    <t>Transferencias</t>
  </si>
  <si>
    <t>Otros</t>
  </si>
  <si>
    <r>
      <t>Nota Nº2:</t>
    </r>
    <r>
      <rPr>
        <sz val="11"/>
        <color theme="1"/>
        <rFont val="Arial"/>
        <family val="2"/>
      </rPr>
      <t xml:space="preserve"> El préstamo es ejecutado y pagado  por el OD Instituto Provincial de la Vivienda.-</t>
    </r>
  </si>
  <si>
    <r>
      <t xml:space="preserve">Nota Nº3: </t>
    </r>
    <r>
      <rPr>
        <sz val="11"/>
        <color theme="1"/>
        <rFont val="Arial"/>
        <family val="2"/>
      </rPr>
      <t>En conciliación con la Unidad Ejecutora del I.P.V. Préstamo Cancelado.-</t>
    </r>
  </si>
  <si>
    <r>
      <t>Nota N°4:</t>
    </r>
    <r>
      <rPr>
        <sz val="11"/>
        <rFont val="Arial"/>
        <family val="2"/>
      </rPr>
      <t xml:space="preserve"> Prestamos actualizados según IPC-ICC</t>
    </r>
  </si>
  <si>
    <t>ACUMULADO JULIO  2026</t>
  </si>
  <si>
    <t>Deuda Flotante al  31/07/2026</t>
  </si>
  <si>
    <t>,</t>
  </si>
  <si>
    <r>
      <t xml:space="preserve">Nota N°1: </t>
    </r>
    <r>
      <rPr>
        <sz val="11"/>
        <color theme="1"/>
        <rFont val="Arial"/>
        <family val="2"/>
      </rPr>
      <t>LOS IMPORTES ESTÁN EN MILES, en el caso de prestamos  en dólares se trabajo con una cotización: $  1485 (c</t>
    </r>
    <r>
      <rPr>
        <i/>
        <sz val="11"/>
        <rFont val="Arial"/>
        <family val="2"/>
      </rPr>
      <t>otización del dólar al 31/07/2026)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</si>
</sst>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 * #,##0_ ;_ * \-#,##0_ ;_ * &quot;-&quot;??_ ;_ @_ "/>
    <numFmt numFmtId="166" formatCode="_-* #,##0.00\ _P_t_s_-;\-* #,##0.00\ _P_t_s_-;_-* \-??\ _P_t_s_-;_-@_-"/>
    <numFmt numFmtId="167" formatCode="_-* #,##0\ _P_t_s_-;\-* #,##0\ _P_t_s_-;_-* \-??\ _P_t_s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indexed="2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5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27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medium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2" borderId="0" applyNumberFormat="0" applyBorder="0" applyAlignment="0" applyProtection="0"/>
    <xf numFmtId="165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16" fontId="6" fillId="0" borderId="5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14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65" fontId="6" fillId="0" borderId="10" xfId="1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5" fontId="6" fillId="0" borderId="12" xfId="1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8" fillId="3" borderId="6" xfId="1" applyNumberFormat="1" applyFont="1" applyFill="1" applyBorder="1" applyAlignment="1" applyProtection="1">
      <alignment horizontal="center" vertical="center"/>
    </xf>
    <xf numFmtId="0" fontId="6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5" fontId="6" fillId="0" borderId="14" xfId="1" applyNumberFormat="1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165" fontId="11" fillId="0" borderId="15" xfId="1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166" fontId="6" fillId="0" borderId="17" xfId="0" applyNumberFormat="1" applyFont="1" applyBorder="1"/>
    <xf numFmtId="165" fontId="6" fillId="0" borderId="17" xfId="1" applyNumberFormat="1" applyFont="1" applyBorder="1" applyAlignment="1">
      <alignment horizontal="center" vertical="center"/>
    </xf>
    <xf numFmtId="165" fontId="6" fillId="0" borderId="17" xfId="1" applyNumberFormat="1" applyFont="1" applyBorder="1" applyAlignment="1">
      <alignment horizontal="right"/>
    </xf>
    <xf numFmtId="3" fontId="6" fillId="0" borderId="0" xfId="0" applyNumberFormat="1" applyFont="1"/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/>
    <xf numFmtId="165" fontId="11" fillId="0" borderId="0" xfId="1" applyNumberFormat="1" applyFont="1" applyBorder="1" applyAlignment="1">
      <alignment horizontal="center" vertical="center"/>
    </xf>
    <xf numFmtId="165" fontId="11" fillId="0" borderId="0" xfId="1" applyNumberFormat="1" applyFont="1"/>
    <xf numFmtId="3" fontId="6" fillId="0" borderId="0" xfId="0" applyNumberFormat="1" applyFont="1" applyAlignment="1">
      <alignment horizontal="center" vertical="center"/>
    </xf>
    <xf numFmtId="165" fontId="5" fillId="0" borderId="0" xfId="0" applyNumberFormat="1" applyFont="1"/>
    <xf numFmtId="167" fontId="6" fillId="0" borderId="0" xfId="0" applyNumberFormat="1" applyFont="1" applyAlignment="1">
      <alignment horizontal="center" vertical="center"/>
    </xf>
    <xf numFmtId="167" fontId="5" fillId="0" borderId="0" xfId="0" applyNumberFormat="1" applyFont="1"/>
    <xf numFmtId="167" fontId="12" fillId="0" borderId="0" xfId="4" applyNumberFormat="1" applyFont="1" applyFill="1" applyBorder="1" applyAlignment="1" applyProtection="1">
      <alignment horizontal="center" vertical="center"/>
    </xf>
    <xf numFmtId="167" fontId="5" fillId="0" borderId="0" xfId="4" applyNumberFormat="1" applyFont="1" applyFill="1" applyBorder="1" applyAlignment="1" applyProtection="1">
      <alignment horizontal="center" vertical="center"/>
    </xf>
    <xf numFmtId="166" fontId="8" fillId="0" borderId="0" xfId="4" applyNumberFormat="1" applyFont="1"/>
    <xf numFmtId="0" fontId="5" fillId="0" borderId="0" xfId="0" applyFont="1" applyAlignment="1">
      <alignment horizontal="center"/>
    </xf>
    <xf numFmtId="167" fontId="5" fillId="0" borderId="0" xfId="4" applyNumberFormat="1" applyFont="1" applyFill="1" applyBorder="1" applyAlignment="1" applyProtection="1"/>
    <xf numFmtId="0" fontId="14" fillId="0" borderId="0" xfId="0" applyFont="1"/>
    <xf numFmtId="0" fontId="6" fillId="0" borderId="0" xfId="0" applyFont="1"/>
    <xf numFmtId="165" fontId="6" fillId="0" borderId="9" xfId="1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65" fontId="6" fillId="0" borderId="31" xfId="1" applyNumberFormat="1" applyFont="1" applyFill="1" applyBorder="1" applyAlignment="1">
      <alignment horizontal="center" vertical="center"/>
    </xf>
    <xf numFmtId="0" fontId="6" fillId="0" borderId="32" xfId="0" applyFont="1" applyBorder="1" applyAlignment="1">
      <alignment horizontal="left" vertical="center" indent="2"/>
    </xf>
    <xf numFmtId="165" fontId="6" fillId="0" borderId="33" xfId="1" applyNumberFormat="1" applyFont="1" applyBorder="1" applyAlignment="1">
      <alignment horizontal="center" vertical="center"/>
    </xf>
    <xf numFmtId="0" fontId="5" fillId="0" borderId="26" xfId="0" applyFont="1" applyBorder="1"/>
    <xf numFmtId="165" fontId="8" fillId="3" borderId="34" xfId="1" applyNumberFormat="1" applyFont="1" applyFill="1" applyBorder="1" applyAlignment="1" applyProtection="1">
      <alignment horizontal="center" vertical="center"/>
    </xf>
    <xf numFmtId="0" fontId="6" fillId="0" borderId="35" xfId="0" applyFont="1" applyBorder="1" applyAlignment="1">
      <alignment horizontal="left" vertical="center" indent="2"/>
    </xf>
    <xf numFmtId="165" fontId="6" fillId="0" borderId="36" xfId="1" applyNumberFormat="1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165" fontId="6" fillId="0" borderId="38" xfId="1" applyNumberFormat="1" applyFont="1" applyFill="1" applyBorder="1" applyAlignment="1">
      <alignment horizontal="center" vertical="center"/>
    </xf>
    <xf numFmtId="0" fontId="6" fillId="0" borderId="26" xfId="0" applyFont="1" applyBorder="1" applyAlignment="1">
      <alignment horizontal="left"/>
    </xf>
    <xf numFmtId="0" fontId="6" fillId="0" borderId="39" xfId="0" applyFont="1" applyBorder="1" applyAlignment="1">
      <alignment horizontal="center" vertical="center"/>
    </xf>
    <xf numFmtId="165" fontId="12" fillId="0" borderId="40" xfId="1" applyNumberFormat="1" applyFont="1" applyFill="1" applyBorder="1" applyAlignment="1" applyProtection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5" fontId="6" fillId="0" borderId="42" xfId="1" applyNumberFormat="1" applyFont="1" applyFill="1" applyBorder="1" applyAlignment="1">
      <alignment horizontal="center" vertical="center"/>
    </xf>
    <xf numFmtId="165" fontId="6" fillId="0" borderId="43" xfId="1" applyNumberFormat="1" applyFont="1" applyFill="1" applyBorder="1" applyAlignment="1">
      <alignment horizontal="center" vertical="center"/>
    </xf>
    <xf numFmtId="164" fontId="5" fillId="0" borderId="0" xfId="0" applyNumberFormat="1" applyFont="1"/>
    <xf numFmtId="0" fontId="6" fillId="0" borderId="18" xfId="0" applyFont="1" applyBorder="1"/>
    <xf numFmtId="0" fontId="6" fillId="0" borderId="18" xfId="0" applyFont="1" applyBorder="1" applyAlignment="1">
      <alignment horizontal="center"/>
    </xf>
    <xf numFmtId="167" fontId="6" fillId="0" borderId="19" xfId="0" applyNumberFormat="1" applyFont="1" applyBorder="1"/>
    <xf numFmtId="0" fontId="5" fillId="0" borderId="18" xfId="0" applyFont="1" applyBorder="1" applyAlignment="1">
      <alignment wrapText="1"/>
    </xf>
    <xf numFmtId="0" fontId="5" fillId="0" borderId="18" xfId="0" applyFont="1" applyBorder="1" applyAlignment="1">
      <alignment horizontal="center" wrapText="1"/>
    </xf>
    <xf numFmtId="167" fontId="5" fillId="0" borderId="19" xfId="4" applyNumberFormat="1" applyFont="1" applyFill="1" applyBorder="1" applyAlignment="1" applyProtection="1"/>
    <xf numFmtId="0" fontId="5" fillId="0" borderId="18" xfId="0" applyFont="1" applyBorder="1"/>
    <xf numFmtId="0" fontId="5" fillId="0" borderId="18" xfId="0" applyFont="1" applyBorder="1" applyAlignment="1">
      <alignment horizontal="center"/>
    </xf>
    <xf numFmtId="0" fontId="5" fillId="0" borderId="20" xfId="0" applyFont="1" applyBorder="1"/>
    <xf numFmtId="0" fontId="5" fillId="0" borderId="20" xfId="0" applyFont="1" applyBorder="1" applyAlignment="1">
      <alignment horizontal="center"/>
    </xf>
    <xf numFmtId="167" fontId="5" fillId="0" borderId="20" xfId="4" applyNumberFormat="1" applyFont="1" applyFill="1" applyBorder="1" applyAlignment="1" applyProtection="1"/>
    <xf numFmtId="0" fontId="16" fillId="0" borderId="26" xfId="0" applyFont="1" applyBorder="1"/>
    <xf numFmtId="165" fontId="8" fillId="0" borderId="6" xfId="1" applyNumberFormat="1" applyFont="1" applyFill="1" applyBorder="1" applyAlignment="1" applyProtection="1">
      <alignment horizontal="center" vertical="center"/>
    </xf>
    <xf numFmtId="0" fontId="13" fillId="0" borderId="7" xfId="2" applyFont="1" applyFill="1" applyBorder="1" applyAlignment="1">
      <alignment horizontal="center"/>
    </xf>
    <xf numFmtId="0" fontId="13" fillId="0" borderId="3" xfId="2" applyFont="1" applyFill="1" applyBorder="1" applyAlignment="1">
      <alignment horizontal="center"/>
    </xf>
    <xf numFmtId="0" fontId="13" fillId="0" borderId="4" xfId="2" applyFont="1" applyFill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/>
    </xf>
    <xf numFmtId="49" fontId="6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" fontId="6" fillId="0" borderId="7" xfId="0" applyNumberFormat="1" applyFont="1" applyBorder="1" applyAlignment="1">
      <alignment horizontal="center" vertical="center"/>
    </xf>
    <xf numFmtId="17" fontId="6" fillId="0" borderId="3" xfId="0" applyNumberFormat="1" applyFont="1" applyBorder="1" applyAlignment="1">
      <alignment horizontal="center" vertical="center"/>
    </xf>
    <xf numFmtId="17" fontId="6" fillId="0" borderId="27" xfId="0" applyNumberFormat="1" applyFont="1" applyBorder="1" applyAlignment="1">
      <alignment horizontal="center" vertical="center"/>
    </xf>
  </cellXfs>
  <cellStyles count="5">
    <cellStyle name="Encabezado 1" xfId="2" builtinId="16"/>
    <cellStyle name="Incorrecto" xfId="3" builtinId="27"/>
    <cellStyle name="Millares" xfId="1" builtinId="3"/>
    <cellStyle name="Millares 2" xfId="4" xr:uid="{6157AD99-26F6-4212-A743-2F6C5BD18A4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0</xdr:rowOff>
    </xdr:from>
    <xdr:to>
      <xdr:col>0</xdr:col>
      <xdr:colOff>3419475</xdr:colOff>
      <xdr:row>2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99EEB5-7148-4410-99F0-3B8D59446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0025"/>
          <a:ext cx="31432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193F6-01B2-4BBF-A923-85CF06AED253}">
  <dimension ref="A1:I58"/>
  <sheetViews>
    <sheetView tabSelected="1" workbookViewId="0">
      <selection activeCell="A10" sqref="A10"/>
    </sheetView>
  </sheetViews>
  <sheetFormatPr baseColWidth="10" defaultRowHeight="15" x14ac:dyDescent="0.25"/>
  <cols>
    <col min="1" max="1" width="96.28515625" customWidth="1"/>
    <col min="2" max="2" width="13.85546875" bestFit="1" customWidth="1"/>
    <col min="3" max="3" width="16.5703125" bestFit="1" customWidth="1"/>
    <col min="4" max="4" width="12.28515625" customWidth="1"/>
    <col min="5" max="5" width="17.42578125" bestFit="1" customWidth="1"/>
    <col min="6" max="6" width="13.5703125" bestFit="1" customWidth="1"/>
    <col min="7" max="7" width="13.140625" bestFit="1" customWidth="1"/>
    <col min="8" max="8" width="13" bestFit="1" customWidth="1"/>
    <col min="9" max="9" width="11.28515625" bestFit="1" customWidth="1"/>
  </cols>
  <sheetData>
    <row r="1" spans="1:9" ht="15.75" x14ac:dyDescent="0.25">
      <c r="A1" s="1"/>
      <c r="B1" s="2"/>
      <c r="C1" s="1"/>
      <c r="D1" s="3"/>
      <c r="E1" s="4"/>
      <c r="F1" s="4"/>
      <c r="G1" s="4"/>
      <c r="H1" s="4"/>
      <c r="I1" s="4"/>
    </row>
    <row r="2" spans="1:9" ht="15.75" x14ac:dyDescent="0.25">
      <c r="A2" s="1"/>
      <c r="B2" s="2"/>
      <c r="C2" s="1"/>
      <c r="D2" s="3"/>
      <c r="E2" s="4"/>
      <c r="F2" s="4"/>
      <c r="G2" s="4"/>
      <c r="H2" s="4"/>
      <c r="I2" s="4"/>
    </row>
    <row r="3" spans="1:9" ht="36" customHeight="1" x14ac:dyDescent="0.25">
      <c r="A3" s="1"/>
      <c r="B3" s="2"/>
      <c r="C3" s="1"/>
      <c r="D3" s="3"/>
      <c r="E3" s="4"/>
      <c r="F3" s="4"/>
      <c r="G3" s="4"/>
      <c r="H3" s="4"/>
      <c r="I3" s="4"/>
    </row>
    <row r="4" spans="1:9" ht="15.75" x14ac:dyDescent="0.25">
      <c r="A4" s="1" t="s">
        <v>2</v>
      </c>
      <c r="B4" s="2"/>
      <c r="C4" s="1"/>
      <c r="D4" s="3"/>
      <c r="E4" s="4"/>
      <c r="F4" s="4"/>
      <c r="G4" s="4"/>
      <c r="H4" s="4"/>
      <c r="I4" s="4"/>
    </row>
    <row r="5" spans="1:9" ht="15.75" thickBot="1" x14ac:dyDescent="0.3">
      <c r="A5" s="88" t="s">
        <v>3</v>
      </c>
      <c r="B5" s="50" t="s">
        <v>4</v>
      </c>
      <c r="C5" s="51" t="s">
        <v>5</v>
      </c>
      <c r="D5" s="52" t="s">
        <v>6</v>
      </c>
      <c r="E5" s="91" t="s">
        <v>62</v>
      </c>
      <c r="F5" s="92"/>
      <c r="G5" s="92"/>
      <c r="H5" s="92"/>
      <c r="I5" s="93"/>
    </row>
    <row r="6" spans="1:9" ht="15.75" thickBot="1" x14ac:dyDescent="0.3">
      <c r="A6" s="89"/>
      <c r="B6" s="5" t="s">
        <v>7</v>
      </c>
      <c r="C6" s="6"/>
      <c r="D6" s="7"/>
      <c r="E6" s="94" t="s">
        <v>8</v>
      </c>
      <c r="F6" s="96" t="s">
        <v>9</v>
      </c>
      <c r="G6" s="97"/>
      <c r="H6" s="97" t="s">
        <v>10</v>
      </c>
      <c r="I6" s="98"/>
    </row>
    <row r="7" spans="1:9" ht="15.75" thickBot="1" x14ac:dyDescent="0.3">
      <c r="A7" s="90"/>
      <c r="B7" s="8" t="s">
        <v>11</v>
      </c>
      <c r="C7" s="9" t="s">
        <v>12</v>
      </c>
      <c r="D7" s="10">
        <v>46233</v>
      </c>
      <c r="E7" s="95"/>
      <c r="F7" s="11" t="s">
        <v>1</v>
      </c>
      <c r="G7" s="11" t="s">
        <v>0</v>
      </c>
      <c r="H7" s="11" t="s">
        <v>1</v>
      </c>
      <c r="I7" s="53" t="s">
        <v>0</v>
      </c>
    </row>
    <row r="8" spans="1:9" ht="15.75" thickBot="1" x14ac:dyDescent="0.3">
      <c r="A8" s="54" t="s">
        <v>13</v>
      </c>
      <c r="B8" s="12"/>
      <c r="C8" s="13"/>
      <c r="D8" s="14">
        <f>+D9+D13</f>
        <v>27052599.149210002</v>
      </c>
      <c r="E8" s="14">
        <f t="shared" ref="E8:I8" si="0">+E9+E13</f>
        <v>0</v>
      </c>
      <c r="F8" s="14">
        <f t="shared" si="0"/>
        <v>336941.81399999995</v>
      </c>
      <c r="G8" s="14">
        <f t="shared" si="0"/>
        <v>180648.25999999998</v>
      </c>
      <c r="H8" s="14">
        <f t="shared" si="0"/>
        <v>336941.81399999995</v>
      </c>
      <c r="I8" s="55">
        <f t="shared" si="0"/>
        <v>180648.25999999998</v>
      </c>
    </row>
    <row r="9" spans="1:9" ht="15.75" thickTop="1" x14ac:dyDescent="0.25">
      <c r="A9" s="56" t="s">
        <v>14</v>
      </c>
      <c r="B9" s="15"/>
      <c r="C9" s="15"/>
      <c r="D9" s="16">
        <f>SUM(D10:D12)</f>
        <v>26525168.449340001</v>
      </c>
      <c r="E9" s="16">
        <f t="shared" ref="E9:I9" si="1">+E10+E11+E12</f>
        <v>0</v>
      </c>
      <c r="F9" s="16">
        <f t="shared" si="1"/>
        <v>335982.77399999998</v>
      </c>
      <c r="G9" s="16">
        <f t="shared" si="1"/>
        <v>180521.18999999997</v>
      </c>
      <c r="H9" s="16">
        <f t="shared" si="1"/>
        <v>335982.77399999998</v>
      </c>
      <c r="I9" s="57">
        <f t="shared" si="1"/>
        <v>180521.18999999997</v>
      </c>
    </row>
    <row r="10" spans="1:9" x14ac:dyDescent="0.25">
      <c r="A10" s="58" t="s">
        <v>15</v>
      </c>
      <c r="B10" s="17">
        <v>10990</v>
      </c>
      <c r="C10" s="18" t="s">
        <v>16</v>
      </c>
      <c r="D10" s="19">
        <f>313762.80934-F10</f>
        <v>307292.44933999999</v>
      </c>
      <c r="E10" s="19"/>
      <c r="F10" s="84">
        <v>6470.36</v>
      </c>
      <c r="G10" s="84">
        <v>1781.3</v>
      </c>
      <c r="H10" s="19">
        <f>+F10</f>
        <v>6470.36</v>
      </c>
      <c r="I10" s="59">
        <f t="shared" ref="I10:I12" si="2">+G10</f>
        <v>1781.3</v>
      </c>
    </row>
    <row r="11" spans="1:9" x14ac:dyDescent="0.25">
      <c r="A11" s="58" t="s">
        <v>17</v>
      </c>
      <c r="B11" s="17">
        <v>48639</v>
      </c>
      <c r="C11" s="18" t="s">
        <v>16</v>
      </c>
      <c r="D11" s="19">
        <v>24622905</v>
      </c>
      <c r="E11" s="19"/>
      <c r="F11" s="84">
        <v>305802.10399999999</v>
      </c>
      <c r="G11" s="84">
        <v>167816.55</v>
      </c>
      <c r="H11" s="19">
        <f t="shared" ref="H11:H12" si="3">+F11</f>
        <v>305802.10399999999</v>
      </c>
      <c r="I11" s="59">
        <f t="shared" si="2"/>
        <v>167816.55</v>
      </c>
    </row>
    <row r="12" spans="1:9" x14ac:dyDescent="0.25">
      <c r="A12" s="58" t="s">
        <v>18</v>
      </c>
      <c r="B12" s="17">
        <v>10990</v>
      </c>
      <c r="C12" s="18" t="s">
        <v>16</v>
      </c>
      <c r="D12" s="19">
        <v>1594971</v>
      </c>
      <c r="E12" s="19"/>
      <c r="F12" s="84">
        <v>23710.31</v>
      </c>
      <c r="G12" s="84">
        <v>10923.34</v>
      </c>
      <c r="H12" s="19">
        <f t="shared" si="3"/>
        <v>23710.31</v>
      </c>
      <c r="I12" s="59">
        <f t="shared" si="2"/>
        <v>10923.34</v>
      </c>
    </row>
    <row r="13" spans="1:9" x14ac:dyDescent="0.25">
      <c r="A13" s="60" t="s">
        <v>19</v>
      </c>
      <c r="B13" s="20"/>
      <c r="C13" s="21"/>
      <c r="D13" s="22">
        <f>SUM(D14:D17)</f>
        <v>527430.69987000001</v>
      </c>
      <c r="E13" s="22">
        <f t="shared" ref="E13:I13" si="4">SUM(E14:E17)</f>
        <v>0</v>
      </c>
      <c r="F13" s="22">
        <f t="shared" si="4"/>
        <v>959.04</v>
      </c>
      <c r="G13" s="22">
        <f t="shared" si="4"/>
        <v>127.07</v>
      </c>
      <c r="H13" s="22">
        <f t="shared" si="4"/>
        <v>959.04</v>
      </c>
      <c r="I13" s="61">
        <f t="shared" si="4"/>
        <v>127.07</v>
      </c>
    </row>
    <row r="14" spans="1:9" x14ac:dyDescent="0.25">
      <c r="A14" s="58" t="s">
        <v>20</v>
      </c>
      <c r="B14" s="17"/>
      <c r="C14" s="18" t="s">
        <v>16</v>
      </c>
      <c r="D14" s="19">
        <v>10766</v>
      </c>
      <c r="E14" s="19"/>
      <c r="F14" s="84">
        <v>0</v>
      </c>
      <c r="G14" s="84">
        <v>0</v>
      </c>
      <c r="H14" s="19">
        <f>+F14</f>
        <v>0</v>
      </c>
      <c r="I14" s="59">
        <f t="shared" ref="I14:I17" si="5">+G14</f>
        <v>0</v>
      </c>
    </row>
    <row r="15" spans="1:9" x14ac:dyDescent="0.25">
      <c r="A15" s="58" t="s">
        <v>21</v>
      </c>
      <c r="B15" s="17">
        <v>46966</v>
      </c>
      <c r="C15" s="18" t="s">
        <v>16</v>
      </c>
      <c r="D15" s="19">
        <f>21511.73987-F15</f>
        <v>20552.69987</v>
      </c>
      <c r="E15" s="19"/>
      <c r="F15" s="84">
        <v>959.04</v>
      </c>
      <c r="G15" s="84">
        <v>127.07</v>
      </c>
      <c r="H15" s="19">
        <f t="shared" ref="H15" si="6">+F15</f>
        <v>959.04</v>
      </c>
      <c r="I15" s="59">
        <f t="shared" si="5"/>
        <v>127.07</v>
      </c>
    </row>
    <row r="16" spans="1:9" x14ac:dyDescent="0.25">
      <c r="A16" s="58" t="s">
        <v>22</v>
      </c>
      <c r="B16" s="17">
        <v>44105</v>
      </c>
      <c r="C16" s="18" t="s">
        <v>16</v>
      </c>
      <c r="D16" s="19">
        <v>112</v>
      </c>
      <c r="E16" s="19"/>
      <c r="F16" s="19">
        <v>0</v>
      </c>
      <c r="G16" s="19">
        <v>0</v>
      </c>
      <c r="H16" s="19">
        <f t="shared" ref="H16:H17" si="7">+F16</f>
        <v>0</v>
      </c>
      <c r="I16" s="59">
        <f t="shared" si="5"/>
        <v>0</v>
      </c>
    </row>
    <row r="17" spans="1:9" x14ac:dyDescent="0.25">
      <c r="A17" s="58" t="s">
        <v>23</v>
      </c>
      <c r="B17" s="17">
        <v>47969</v>
      </c>
      <c r="C17" s="18" t="s">
        <v>16</v>
      </c>
      <c r="D17" s="19">
        <v>496000</v>
      </c>
      <c r="E17" s="19"/>
      <c r="F17" s="19">
        <v>0</v>
      </c>
      <c r="G17" s="19">
        <v>0</v>
      </c>
      <c r="H17" s="19">
        <f t="shared" si="7"/>
        <v>0</v>
      </c>
      <c r="I17" s="59">
        <f t="shared" si="5"/>
        <v>0</v>
      </c>
    </row>
    <row r="18" spans="1:9" ht="15.75" thickBot="1" x14ac:dyDescent="0.3">
      <c r="A18" s="62" t="s">
        <v>24</v>
      </c>
      <c r="B18" s="23"/>
      <c r="C18" s="23"/>
      <c r="D18" s="24">
        <f>SUM(D19:D32)</f>
        <v>261009435.09528017</v>
      </c>
      <c r="E18" s="24">
        <f t="shared" ref="E18:I18" si="8">SUM(E19:E32)</f>
        <v>0</v>
      </c>
      <c r="F18" s="24">
        <f t="shared" si="8"/>
        <v>70551.58</v>
      </c>
      <c r="G18" s="24">
        <f t="shared" si="8"/>
        <v>85029.09</v>
      </c>
      <c r="H18" s="24">
        <f t="shared" si="8"/>
        <v>70551.58</v>
      </c>
      <c r="I18" s="63">
        <f t="shared" si="8"/>
        <v>85029.09</v>
      </c>
    </row>
    <row r="19" spans="1:9" ht="15.75" thickTop="1" x14ac:dyDescent="0.25">
      <c r="A19" s="58" t="s">
        <v>25</v>
      </c>
      <c r="B19" s="17">
        <v>49522</v>
      </c>
      <c r="C19" s="18" t="s">
        <v>26</v>
      </c>
      <c r="D19" s="19">
        <v>21440519.350551717</v>
      </c>
      <c r="E19" s="19"/>
      <c r="F19" s="19">
        <v>0</v>
      </c>
      <c r="G19" s="19">
        <v>0</v>
      </c>
      <c r="H19" s="19">
        <f t="shared" ref="H19:H32" si="9">+F19</f>
        <v>0</v>
      </c>
      <c r="I19" s="59">
        <f t="shared" ref="I19:I32" si="10">+G19</f>
        <v>0</v>
      </c>
    </row>
    <row r="20" spans="1:9" x14ac:dyDescent="0.25">
      <c r="A20" s="58" t="s">
        <v>27</v>
      </c>
      <c r="B20" s="17">
        <v>49522</v>
      </c>
      <c r="C20" s="18" t="s">
        <v>26</v>
      </c>
      <c r="D20" s="19">
        <f>34410283.72626</f>
        <v>34410283.726259999</v>
      </c>
      <c r="E20" s="19"/>
      <c r="F20" s="19">
        <v>0</v>
      </c>
      <c r="G20" s="19">
        <v>0</v>
      </c>
      <c r="H20" s="19">
        <f t="shared" si="9"/>
        <v>0</v>
      </c>
      <c r="I20" s="59">
        <f t="shared" si="10"/>
        <v>0</v>
      </c>
    </row>
    <row r="21" spans="1:9" x14ac:dyDescent="0.25">
      <c r="A21" s="58" t="s">
        <v>28</v>
      </c>
      <c r="B21" s="17">
        <v>47423</v>
      </c>
      <c r="C21" s="18" t="s">
        <v>26</v>
      </c>
      <c r="D21" s="19">
        <v>0</v>
      </c>
      <c r="E21" s="19"/>
      <c r="F21" s="19">
        <v>0</v>
      </c>
      <c r="G21" s="19">
        <v>0</v>
      </c>
      <c r="H21" s="19">
        <f t="shared" si="9"/>
        <v>0</v>
      </c>
      <c r="I21" s="59">
        <f t="shared" si="10"/>
        <v>0</v>
      </c>
    </row>
    <row r="22" spans="1:9" x14ac:dyDescent="0.25">
      <c r="A22" s="58" t="s">
        <v>29</v>
      </c>
      <c r="B22" s="17">
        <v>14642</v>
      </c>
      <c r="C22" s="18" t="s">
        <v>26</v>
      </c>
      <c r="D22" s="19">
        <f>3839943.39144</f>
        <v>3839943.3914399999</v>
      </c>
      <c r="E22" s="19"/>
      <c r="F22" s="19">
        <v>0</v>
      </c>
      <c r="G22" s="19">
        <v>0</v>
      </c>
      <c r="H22" s="19">
        <f t="shared" si="9"/>
        <v>0</v>
      </c>
      <c r="I22" s="59">
        <f t="shared" si="10"/>
        <v>0</v>
      </c>
    </row>
    <row r="23" spans="1:9" x14ac:dyDescent="0.25">
      <c r="A23" s="58" t="s">
        <v>30</v>
      </c>
      <c r="B23" s="17">
        <v>45505</v>
      </c>
      <c r="C23" s="18" t="s">
        <v>26</v>
      </c>
      <c r="D23" s="19">
        <v>0</v>
      </c>
      <c r="E23" s="19"/>
      <c r="F23" s="19">
        <v>0</v>
      </c>
      <c r="G23" s="19">
        <v>0</v>
      </c>
      <c r="H23" s="19">
        <f t="shared" si="9"/>
        <v>0</v>
      </c>
      <c r="I23" s="59">
        <f t="shared" si="10"/>
        <v>0</v>
      </c>
    </row>
    <row r="24" spans="1:9" x14ac:dyDescent="0.25">
      <c r="A24" s="58" t="s">
        <v>31</v>
      </c>
      <c r="B24" s="17">
        <v>11994</v>
      </c>
      <c r="C24" s="18" t="s">
        <v>26</v>
      </c>
      <c r="D24" s="19">
        <f>13314301.189811</f>
        <v>13314301.189811001</v>
      </c>
      <c r="E24" s="19"/>
      <c r="F24" s="19">
        <v>0</v>
      </c>
      <c r="G24" s="19">
        <v>0</v>
      </c>
      <c r="H24" s="19">
        <f t="shared" si="9"/>
        <v>0</v>
      </c>
      <c r="I24" s="59">
        <f t="shared" si="10"/>
        <v>0</v>
      </c>
    </row>
    <row r="25" spans="1:9" x14ac:dyDescent="0.25">
      <c r="A25" s="58" t="s">
        <v>32</v>
      </c>
      <c r="B25" s="17">
        <v>14642</v>
      </c>
      <c r="C25" s="18" t="s">
        <v>26</v>
      </c>
      <c r="D25" s="19">
        <f>40369482.6716876</f>
        <v>40369482.671687603</v>
      </c>
      <c r="E25" s="19"/>
      <c r="F25" s="19">
        <v>0</v>
      </c>
      <c r="G25" s="19">
        <v>0</v>
      </c>
      <c r="H25" s="19">
        <f t="shared" si="9"/>
        <v>0</v>
      </c>
      <c r="I25" s="59">
        <f t="shared" si="10"/>
        <v>0</v>
      </c>
    </row>
    <row r="26" spans="1:9" x14ac:dyDescent="0.25">
      <c r="A26" s="58" t="s">
        <v>33</v>
      </c>
      <c r="B26" s="17">
        <v>14642</v>
      </c>
      <c r="C26" s="18" t="s">
        <v>26</v>
      </c>
      <c r="D26" s="19">
        <f>56331115.023786</f>
        <v>56331115.023786001</v>
      </c>
      <c r="E26" s="19"/>
      <c r="F26" s="19">
        <v>0</v>
      </c>
      <c r="G26" s="19">
        <v>0</v>
      </c>
      <c r="H26" s="19">
        <f t="shared" si="9"/>
        <v>0</v>
      </c>
      <c r="I26" s="59">
        <f t="shared" si="10"/>
        <v>0</v>
      </c>
    </row>
    <row r="27" spans="1:9" x14ac:dyDescent="0.25">
      <c r="A27" s="58" t="s">
        <v>34</v>
      </c>
      <c r="B27" s="17">
        <v>47423</v>
      </c>
      <c r="C27" s="18" t="s">
        <v>26</v>
      </c>
      <c r="D27" s="19">
        <f>30663072.4686</f>
        <v>30663072.468600001</v>
      </c>
      <c r="E27" s="19"/>
      <c r="F27" s="19">
        <v>0</v>
      </c>
      <c r="G27" s="19">
        <v>0</v>
      </c>
      <c r="H27" s="19">
        <f t="shared" si="9"/>
        <v>0</v>
      </c>
      <c r="I27" s="59">
        <f t="shared" si="10"/>
        <v>0</v>
      </c>
    </row>
    <row r="28" spans="1:9" x14ac:dyDescent="0.25">
      <c r="A28" s="58" t="s">
        <v>35</v>
      </c>
      <c r="B28" s="17" t="s">
        <v>36</v>
      </c>
      <c r="C28" s="18" t="s">
        <v>16</v>
      </c>
      <c r="D28" s="19">
        <v>0</v>
      </c>
      <c r="E28" s="19"/>
      <c r="F28" s="19">
        <v>0</v>
      </c>
      <c r="G28" s="19">
        <v>0</v>
      </c>
      <c r="H28" s="19">
        <f t="shared" si="9"/>
        <v>0</v>
      </c>
      <c r="I28" s="59">
        <f t="shared" si="10"/>
        <v>0</v>
      </c>
    </row>
    <row r="29" spans="1:9" x14ac:dyDescent="0.25">
      <c r="A29" s="58" t="s">
        <v>37</v>
      </c>
      <c r="B29" s="17">
        <v>45566</v>
      </c>
      <c r="C29" s="18" t="s">
        <v>26</v>
      </c>
      <c r="D29" s="19">
        <v>0</v>
      </c>
      <c r="E29" s="19"/>
      <c r="F29" s="19">
        <v>0</v>
      </c>
      <c r="G29" s="19">
        <v>0</v>
      </c>
      <c r="H29" s="19">
        <f t="shared" si="9"/>
        <v>0</v>
      </c>
      <c r="I29" s="59">
        <f t="shared" si="10"/>
        <v>0</v>
      </c>
    </row>
    <row r="30" spans="1:9" x14ac:dyDescent="0.25">
      <c r="A30" s="83" t="s">
        <v>38</v>
      </c>
      <c r="B30" s="17">
        <v>15676</v>
      </c>
      <c r="C30" s="18" t="s">
        <v>26</v>
      </c>
      <c r="D30" s="19">
        <f>13701788.0504945</f>
        <v>13701788.0504945</v>
      </c>
      <c r="E30" s="19"/>
      <c r="F30" s="19">
        <v>0</v>
      </c>
      <c r="G30" s="19">
        <v>0</v>
      </c>
      <c r="H30" s="19">
        <f t="shared" si="9"/>
        <v>0</v>
      </c>
      <c r="I30" s="59">
        <f t="shared" si="10"/>
        <v>0</v>
      </c>
    </row>
    <row r="31" spans="1:9" x14ac:dyDescent="0.25">
      <c r="A31" s="58" t="s">
        <v>39</v>
      </c>
      <c r="B31" s="17">
        <v>53844</v>
      </c>
      <c r="C31" s="18" t="s">
        <v>26</v>
      </c>
      <c r="D31" s="19">
        <f>43609673.77884</f>
        <v>43609673.778839998</v>
      </c>
      <c r="E31" s="19"/>
      <c r="F31" s="19">
        <v>0</v>
      </c>
      <c r="G31" s="19">
        <v>0</v>
      </c>
      <c r="H31" s="19">
        <f t="shared" si="9"/>
        <v>0</v>
      </c>
      <c r="I31" s="59">
        <f t="shared" si="10"/>
        <v>0</v>
      </c>
    </row>
    <row r="32" spans="1:9" x14ac:dyDescent="0.25">
      <c r="A32" s="83" t="s">
        <v>40</v>
      </c>
      <c r="B32" s="17">
        <v>54940</v>
      </c>
      <c r="C32" s="18" t="s">
        <v>26</v>
      </c>
      <c r="D32" s="19">
        <f>3377200.79380935-47945.35</f>
        <v>3329255.44380935</v>
      </c>
      <c r="E32" s="19"/>
      <c r="F32" s="84">
        <v>70551.58</v>
      </c>
      <c r="G32" s="84">
        <v>85029.09</v>
      </c>
      <c r="H32" s="19">
        <f t="shared" si="9"/>
        <v>70551.58</v>
      </c>
      <c r="I32" s="59">
        <f t="shared" si="10"/>
        <v>85029.09</v>
      </c>
    </row>
    <row r="33" spans="1:9" ht="15.75" thickBot="1" x14ac:dyDescent="0.3">
      <c r="A33" s="62" t="s">
        <v>41</v>
      </c>
      <c r="B33" s="23"/>
      <c r="C33" s="23"/>
      <c r="D33" s="24">
        <f>+D34</f>
        <v>2087597.7641400001</v>
      </c>
      <c r="E33" s="24">
        <f t="shared" ref="E33:I33" si="11">+E34++E43</f>
        <v>0</v>
      </c>
      <c r="F33" s="24">
        <f t="shared" si="11"/>
        <v>0</v>
      </c>
      <c r="G33" s="24">
        <f t="shared" si="11"/>
        <v>0</v>
      </c>
      <c r="H33" s="24">
        <f t="shared" si="11"/>
        <v>0</v>
      </c>
      <c r="I33" s="63">
        <f t="shared" si="11"/>
        <v>0</v>
      </c>
    </row>
    <row r="34" spans="1:9" ht="16.5" thickTop="1" thickBot="1" x14ac:dyDescent="0.3">
      <c r="A34" s="62" t="s">
        <v>42</v>
      </c>
      <c r="B34" s="23"/>
      <c r="C34" s="23" t="s">
        <v>43</v>
      </c>
      <c r="D34" s="24">
        <f>+D37+D41</f>
        <v>2087597.7641400001</v>
      </c>
      <c r="E34" s="24">
        <f t="shared" ref="E34:I34" si="12">SUM(E35:E42)</f>
        <v>0</v>
      </c>
      <c r="F34" s="24">
        <f t="shared" si="12"/>
        <v>0</v>
      </c>
      <c r="G34" s="24">
        <f t="shared" si="12"/>
        <v>0</v>
      </c>
      <c r="H34" s="24">
        <f t="shared" si="12"/>
        <v>0</v>
      </c>
      <c r="I34" s="63">
        <f t="shared" si="12"/>
        <v>0</v>
      </c>
    </row>
    <row r="35" spans="1:9" ht="15.75" thickTop="1" x14ac:dyDescent="0.25">
      <c r="A35" s="64" t="s">
        <v>44</v>
      </c>
      <c r="B35" s="6"/>
      <c r="C35" s="18"/>
      <c r="D35" s="19"/>
      <c r="E35" s="19"/>
      <c r="F35" s="19"/>
      <c r="G35" s="19"/>
      <c r="H35" s="19">
        <f t="shared" ref="H35:H42" si="13">+F35</f>
        <v>0</v>
      </c>
      <c r="I35" s="59">
        <f t="shared" ref="I35:I42" si="14">+G35</f>
        <v>0</v>
      </c>
    </row>
    <row r="36" spans="1:9" x14ac:dyDescent="0.25">
      <c r="A36" s="64" t="s">
        <v>45</v>
      </c>
      <c r="B36" s="6"/>
      <c r="C36" s="18"/>
      <c r="D36" s="19"/>
      <c r="E36" s="19"/>
      <c r="F36" s="19"/>
      <c r="G36" s="19"/>
      <c r="H36" s="19">
        <f t="shared" si="13"/>
        <v>0</v>
      </c>
      <c r="I36" s="59">
        <f t="shared" si="14"/>
        <v>0</v>
      </c>
    </row>
    <row r="37" spans="1:9" x14ac:dyDescent="0.25">
      <c r="A37" s="58" t="s">
        <v>46</v>
      </c>
      <c r="B37" s="17"/>
      <c r="C37" s="18" t="s">
        <v>16</v>
      </c>
      <c r="D37" s="19">
        <v>9448.7641399999993</v>
      </c>
      <c r="E37" s="19"/>
      <c r="F37" s="19">
        <v>0</v>
      </c>
      <c r="G37" s="19">
        <v>0</v>
      </c>
      <c r="H37" s="19">
        <f t="shared" si="13"/>
        <v>0</v>
      </c>
      <c r="I37" s="59">
        <f t="shared" si="14"/>
        <v>0</v>
      </c>
    </row>
    <row r="38" spans="1:9" x14ac:dyDescent="0.25">
      <c r="A38" s="64" t="s">
        <v>47</v>
      </c>
      <c r="B38" s="6"/>
      <c r="C38" s="18"/>
      <c r="D38" s="19"/>
      <c r="E38" s="19"/>
      <c r="F38" s="19" t="s">
        <v>64</v>
      </c>
      <c r="G38" s="19"/>
      <c r="H38" s="19" t="str">
        <f t="shared" si="13"/>
        <v>,</v>
      </c>
      <c r="I38" s="59">
        <f t="shared" si="14"/>
        <v>0</v>
      </c>
    </row>
    <row r="39" spans="1:9" x14ac:dyDescent="0.25">
      <c r="A39" s="58" t="s">
        <v>48</v>
      </c>
      <c r="B39" s="17"/>
      <c r="C39" s="18" t="s">
        <v>16</v>
      </c>
      <c r="D39" s="19"/>
      <c r="E39" s="19"/>
      <c r="F39" s="19"/>
      <c r="G39" s="19"/>
      <c r="H39" s="19">
        <f t="shared" si="13"/>
        <v>0</v>
      </c>
      <c r="I39" s="59">
        <f t="shared" si="14"/>
        <v>0</v>
      </c>
    </row>
    <row r="40" spans="1:9" x14ac:dyDescent="0.25">
      <c r="A40" s="58" t="s">
        <v>49</v>
      </c>
      <c r="B40" s="17"/>
      <c r="C40" s="18" t="s">
        <v>16</v>
      </c>
      <c r="D40" s="19"/>
      <c r="E40" s="19"/>
      <c r="F40" s="19"/>
      <c r="G40" s="19"/>
      <c r="H40" s="19">
        <f t="shared" si="13"/>
        <v>0</v>
      </c>
      <c r="I40" s="59">
        <f t="shared" si="14"/>
        <v>0</v>
      </c>
    </row>
    <row r="41" spans="1:9" x14ac:dyDescent="0.25">
      <c r="A41" s="64" t="s">
        <v>50</v>
      </c>
      <c r="B41" s="6"/>
      <c r="C41" s="18" t="s">
        <v>16</v>
      </c>
      <c r="D41" s="19">
        <v>2078149</v>
      </c>
      <c r="E41" s="19"/>
      <c r="F41" s="19">
        <v>0</v>
      </c>
      <c r="G41" s="19">
        <v>0</v>
      </c>
      <c r="H41" s="19">
        <f t="shared" si="13"/>
        <v>0</v>
      </c>
      <c r="I41" s="59">
        <f t="shared" si="14"/>
        <v>0</v>
      </c>
    </row>
    <row r="42" spans="1:9" x14ac:dyDescent="0.25">
      <c r="A42" s="64" t="s">
        <v>51</v>
      </c>
      <c r="B42" s="25"/>
      <c r="C42" s="25"/>
      <c r="D42" s="19"/>
      <c r="E42" s="19"/>
      <c r="F42" s="19"/>
      <c r="G42" s="19"/>
      <c r="H42" s="19">
        <f t="shared" si="13"/>
        <v>0</v>
      </c>
      <c r="I42" s="59">
        <f t="shared" si="14"/>
        <v>0</v>
      </c>
    </row>
    <row r="43" spans="1:9" ht="15.75" thickBot="1" x14ac:dyDescent="0.3">
      <c r="A43" s="65" t="s">
        <v>52</v>
      </c>
      <c r="B43" s="26"/>
      <c r="C43" s="26"/>
      <c r="D43" s="27"/>
      <c r="E43" s="27"/>
      <c r="F43" s="27"/>
      <c r="G43" s="27"/>
      <c r="H43" s="27"/>
      <c r="I43" s="66"/>
    </row>
    <row r="44" spans="1:9" x14ac:dyDescent="0.25">
      <c r="A44" s="67" t="s">
        <v>53</v>
      </c>
      <c r="B44" s="68"/>
      <c r="C44" s="68" t="s">
        <v>43</v>
      </c>
      <c r="D44" s="69">
        <f>+D8+D18+D33</f>
        <v>290149632.00863016</v>
      </c>
      <c r="E44" s="69">
        <f t="shared" ref="E44:I44" si="15">+E33+E18+E8</f>
        <v>0</v>
      </c>
      <c r="F44" s="69">
        <f t="shared" si="15"/>
        <v>407493.39399999997</v>
      </c>
      <c r="G44" s="69">
        <f t="shared" si="15"/>
        <v>265677.34999999998</v>
      </c>
      <c r="H44" s="69">
        <f t="shared" si="15"/>
        <v>407493.39399999997</v>
      </c>
      <c r="I44" s="70">
        <f t="shared" si="15"/>
        <v>265677.34999999998</v>
      </c>
    </row>
    <row r="45" spans="1:9" ht="15.75" thickBot="1" x14ac:dyDescent="0.3">
      <c r="A45" s="28"/>
      <c r="B45" s="29"/>
      <c r="C45" s="30"/>
      <c r="D45" s="31"/>
      <c r="E45" s="32"/>
      <c r="F45" s="31"/>
      <c r="G45" s="49">
        <f>+G44+F44-1</f>
        <v>673169.74399999995</v>
      </c>
      <c r="H45" s="31"/>
      <c r="I45" s="49">
        <f>+I44+H44-1</f>
        <v>673169.74399999995</v>
      </c>
    </row>
    <row r="46" spans="1:9" x14ac:dyDescent="0.25">
      <c r="A46" s="28"/>
      <c r="B46" s="28"/>
      <c r="C46" s="33"/>
      <c r="D46" s="34"/>
      <c r="E46" s="35"/>
      <c r="F46" s="34"/>
      <c r="G46" s="36"/>
      <c r="H46" s="34"/>
      <c r="I46" s="34"/>
    </row>
    <row r="47" spans="1:9" ht="15.75" thickBot="1" x14ac:dyDescent="0.3">
      <c r="A47" s="28"/>
      <c r="B47" s="28"/>
      <c r="C47" s="33"/>
      <c r="D47" s="34"/>
      <c r="E47" s="37"/>
      <c r="F47" s="37"/>
      <c r="G47" s="37"/>
      <c r="H47" s="37"/>
      <c r="I47" s="37"/>
    </row>
    <row r="48" spans="1:9" ht="20.25" thickBot="1" x14ac:dyDescent="0.35">
      <c r="A48" s="85" t="s">
        <v>63</v>
      </c>
      <c r="B48" s="86"/>
      <c r="C48" s="87"/>
      <c r="D48" s="38"/>
      <c r="E48" s="39"/>
      <c r="F48" s="39"/>
      <c r="G48" s="39"/>
      <c r="H48" s="4"/>
      <c r="I48" s="39"/>
    </row>
    <row r="49" spans="1:9" x14ac:dyDescent="0.25">
      <c r="A49" s="72" t="s">
        <v>54</v>
      </c>
      <c r="B49" s="73"/>
      <c r="C49" s="74">
        <f>+C50+C51+C52+C53</f>
        <v>119585067</v>
      </c>
      <c r="D49" s="40"/>
      <c r="E49" s="71"/>
      <c r="F49" s="4"/>
      <c r="G49" s="41"/>
      <c r="H49" s="4"/>
      <c r="I49" s="4"/>
    </row>
    <row r="50" spans="1:9" x14ac:dyDescent="0.25">
      <c r="A50" s="75" t="s">
        <v>55</v>
      </c>
      <c r="B50" s="76"/>
      <c r="C50" s="77">
        <v>75104553</v>
      </c>
      <c r="D50" s="42"/>
      <c r="E50" s="71"/>
      <c r="F50" s="4"/>
      <c r="G50" s="4"/>
      <c r="H50" s="4"/>
      <c r="I50" s="4"/>
    </row>
    <row r="51" spans="1:9" x14ac:dyDescent="0.25">
      <c r="A51" s="78" t="s">
        <v>56</v>
      </c>
      <c r="B51" s="79"/>
      <c r="C51" s="77">
        <v>28264981</v>
      </c>
      <c r="D51" s="43"/>
      <c r="E51" s="71"/>
      <c r="F51" s="4"/>
      <c r="G51" s="4"/>
      <c r="H51" s="4"/>
      <c r="I51" s="4"/>
    </row>
    <row r="52" spans="1:9" x14ac:dyDescent="0.25">
      <c r="A52" s="78" t="s">
        <v>57</v>
      </c>
      <c r="B52" s="79"/>
      <c r="C52" s="77">
        <f>15754262+1</f>
        <v>15754263</v>
      </c>
      <c r="D52" s="44"/>
      <c r="E52" s="44"/>
      <c r="F52" s="44"/>
      <c r="G52" s="4"/>
      <c r="H52" s="4"/>
      <c r="I52" s="4"/>
    </row>
    <row r="53" spans="1:9" x14ac:dyDescent="0.25">
      <c r="A53" s="80" t="s">
        <v>58</v>
      </c>
      <c r="B53" s="81"/>
      <c r="C53" s="82">
        <v>461270</v>
      </c>
      <c r="D53" s="44"/>
      <c r="E53" s="44"/>
      <c r="F53" s="44"/>
      <c r="G53" s="4"/>
      <c r="H53" s="4"/>
      <c r="I53" s="4"/>
    </row>
    <row r="54" spans="1:9" x14ac:dyDescent="0.25">
      <c r="A54" s="4"/>
      <c r="B54" s="45"/>
      <c r="C54" s="46"/>
    </row>
    <row r="55" spans="1:9" x14ac:dyDescent="0.25">
      <c r="A55" s="47" t="s">
        <v>65</v>
      </c>
      <c r="B55" s="28"/>
      <c r="C55" s="48"/>
    </row>
    <row r="56" spans="1:9" x14ac:dyDescent="0.25">
      <c r="A56" s="47" t="s">
        <v>59</v>
      </c>
      <c r="B56" s="28"/>
      <c r="C56" s="4"/>
    </row>
    <row r="57" spans="1:9" x14ac:dyDescent="0.25">
      <c r="A57" s="47" t="s">
        <v>60</v>
      </c>
      <c r="B57" s="28"/>
      <c r="C57" s="4"/>
    </row>
    <row r="58" spans="1:9" x14ac:dyDescent="0.25">
      <c r="A58" s="47" t="s">
        <v>61</v>
      </c>
    </row>
  </sheetData>
  <mergeCells count="6">
    <mergeCell ref="A48:C48"/>
    <mergeCell ref="A5:A7"/>
    <mergeCell ref="E5:I5"/>
    <mergeCell ref="E6:E7"/>
    <mergeCell ref="F6:G6"/>
    <mergeCell ref="H6:I6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CGP 18</dc:creator>
  <cp:lastModifiedBy>0534</cp:lastModifiedBy>
  <cp:lastPrinted>2026-07-21T12:18:41Z</cp:lastPrinted>
  <dcterms:created xsi:type="dcterms:W3CDTF">2026-02-24T12:03:02Z</dcterms:created>
  <dcterms:modified xsi:type="dcterms:W3CDTF">2026-09-10T19:37:06Z</dcterms:modified>
</cp:coreProperties>
</file>