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065" windowHeight="10005" activeTab="0"/>
  </bookViews>
  <sheets>
    <sheet name="P1_2 Gtos_ISB Fin_x Ot_End" sheetId="1" r:id="rId1"/>
    <sheet name="P1_2 Gtos_Fin_por OIC" sheetId="2" state="hidden" r:id="rId2"/>
    <sheet name="Planilla 1_3" sheetId="3" state="hidden" r:id="rId3"/>
  </sheets>
  <definedNames>
    <definedName name="_xlnm.Print_Area" localSheetId="1">'P1_2 Gtos_Fin_por OIC'!$A$1:$AJ$48</definedName>
    <definedName name="_xlnm.Print_Area" localSheetId="0">'P1_2 Gtos_ISB Fin_x Ot_End'!$A$1:$AJ$48</definedName>
    <definedName name="_xlnm.Print_Area" localSheetId="2">'Planilla 1_3'!$A$1:$N$46</definedName>
    <definedName name="_xlnm.Print_Titles" localSheetId="1">'P1_2 Gtos_Fin_por OIC'!$A:$A,'P1_2 Gtos_Fin_por OIC'!$1:$49</definedName>
    <definedName name="_xlnm.Print_Titles" localSheetId="0">'P1_2 Gtos_ISB Fin_x Ot_End'!$A:$A,'P1_2 Gtos_ISB Fin_x Ot_End'!$1:$52</definedName>
    <definedName name="_xlnm.Print_Titles" localSheetId="2">'Planilla 1_3'!$A:$A,'Planilla 1_3'!$1:$7</definedName>
  </definedNames>
  <calcPr fullCalcOnLoad="1"/>
</workbook>
</file>

<file path=xl/sharedStrings.xml><?xml version="1.0" encoding="utf-8"?>
<sst xmlns="http://schemas.openxmlformats.org/spreadsheetml/2006/main" count="287" uniqueCount="131">
  <si>
    <t>GOBIERNO DE LA PROVINCIA DE SAN JUAN</t>
  </si>
  <si>
    <t>MINISTERIO DE HACIENDA Y FINANZAS</t>
  </si>
  <si>
    <t>SECTOR PUBLICO NO FINANCIERO PROVINCIAL</t>
  </si>
  <si>
    <t>ANEXO I, ARTICULO 7º DE LA REGLAMENTACION</t>
  </si>
  <si>
    <t>En Pesos Corrientes</t>
  </si>
  <si>
    <t>Planilla 1.2</t>
  </si>
  <si>
    <t xml:space="preserve">Etapas crédito presupuestario - Crédito Original - Crédito Vigente </t>
  </si>
  <si>
    <t>Acum. 31/12/2017</t>
  </si>
  <si>
    <t>-  Devengado - Pagado del Ejercicio - Pagado ejercicios Anteriores</t>
  </si>
  <si>
    <t>Provisorio</t>
  </si>
  <si>
    <t>GASTOS EN INFRAESTRUCTURA SOCIAL BASICA FINANCIADOS</t>
  </si>
  <si>
    <t xml:space="preserve"> POR OTROS ENDEUDAMIENTOS</t>
  </si>
  <si>
    <t>CONCEPTO</t>
  </si>
  <si>
    <t>GS EN INFRAEST. SOCIAL BASICA FIN. POR OTROS ENDEUDAM.</t>
  </si>
  <si>
    <t xml:space="preserve">ADMINIST. </t>
  </si>
  <si>
    <t>ORG.</t>
  </si>
  <si>
    <t>PODERES</t>
  </si>
  <si>
    <t>FONDOS</t>
  </si>
  <si>
    <t>INST. DE SEG.</t>
  </si>
  <si>
    <t>OTROS ENTES</t>
  </si>
  <si>
    <t>TOTAL SECTOR PUBLICO</t>
  </si>
  <si>
    <t>CENTRAL</t>
  </si>
  <si>
    <t>DESCENT.</t>
  </si>
  <si>
    <t>ESPECIALES</t>
  </si>
  <si>
    <t>FIDUCIARIOS</t>
  </si>
  <si>
    <t>SOCIAL</t>
  </si>
  <si>
    <t>CAJA MUTUAL Y CAJA DE ACCIÓN SOCIAL</t>
  </si>
  <si>
    <t>AC+OD+PE+FF+ISS+OE</t>
  </si>
  <si>
    <t>Crédito Original</t>
  </si>
  <si>
    <t>Crédito Vigente</t>
  </si>
  <si>
    <t>Devengado</t>
  </si>
  <si>
    <t>Pagado</t>
  </si>
  <si>
    <t>del Ejercicio</t>
  </si>
  <si>
    <t>de Ej. Ant.</t>
  </si>
  <si>
    <t>I - GASTOS CORRIENTES</t>
  </si>
  <si>
    <t>* Gastos de Consumo</t>
  </si>
  <si>
    <t xml:space="preserve">  - Personal</t>
  </si>
  <si>
    <t xml:space="preserve">  - Bienes y servicios</t>
  </si>
  <si>
    <t xml:space="preserve">  - Otros gastos    ( + Impuestos Directos )</t>
  </si>
  <si>
    <t>* Rentas de la Propiedad</t>
  </si>
  <si>
    <t>* Prestaciones de la Seguridad Social</t>
  </si>
  <si>
    <t>* Transferencias Corrientes</t>
  </si>
  <si>
    <t xml:space="preserve">  - Al sector privado</t>
  </si>
  <si>
    <t xml:space="preserve">  - Al Sector Público</t>
  </si>
  <si>
    <t xml:space="preserve">    , A Municipios</t>
  </si>
  <si>
    <t xml:space="preserve">    , Otros del Sector público</t>
  </si>
  <si>
    <t xml:space="preserve">  - Al Sector Externo</t>
  </si>
  <si>
    <t>II- GASTOS DE CAPITAL</t>
  </si>
  <si>
    <t>* Inversión Real Directa</t>
  </si>
  <si>
    <t>* Transferencias de Capital</t>
  </si>
  <si>
    <t>* Inversión Financiera</t>
  </si>
  <si>
    <t>*Créditos Adicionales de Capital</t>
  </si>
  <si>
    <t>III - GASTOS TOTALES ( I + II )</t>
  </si>
  <si>
    <t>IV - GASTOS PRIMARIOS (VII - Rentas de la Propiedad)</t>
  </si>
  <si>
    <t>V - CONTRIBUCIONES FIGURATIVAS</t>
  </si>
  <si>
    <t>VI - GASTOS FIGURATIVOS</t>
  </si>
  <si>
    <t>VII - ENDEUDAMIENTO APLICADO A GASTOS I Y II</t>
  </si>
  <si>
    <t xml:space="preserve">             .Desembolsado en el ejercicio</t>
  </si>
  <si>
    <t xml:space="preserve">             .Desembolsado en ejerc. Anteriores y no utilizados</t>
  </si>
  <si>
    <t>VIII - OTRAS FTES FINANC. APLICADAS A GASTOS I Y II</t>
  </si>
  <si>
    <t>NOTA ACLARATORIA:</t>
  </si>
  <si>
    <t>1- Esta información es tomado de los Créditos recibidos Entes del Gobieno Nacional</t>
  </si>
  <si>
    <t>SECTOR PUBLICO NO FINANCIERO</t>
  </si>
  <si>
    <t>Devengado - Pagado del Ejercicio - Pagado ejercicios Anteriores</t>
  </si>
  <si>
    <t>GASTOS FINANCIADOS POR PROGRAMAS</t>
  </si>
  <si>
    <t xml:space="preserve"> INTERNACIONALES DE CRÉDITO</t>
  </si>
  <si>
    <t>GS FINANCIADOS POR PROGRAMAS INTERNAC. DE CRÉDITO</t>
  </si>
  <si>
    <t xml:space="preserve">FONDOS </t>
  </si>
  <si>
    <t>1- Esta información es tomado de los Créditos recibidos del Banco Internacional de Desarrollo, BIRF y Fondo Internacional de Desarrollo Agrícola</t>
  </si>
  <si>
    <t>16.3.51</t>
  </si>
  <si>
    <t>16.3.04</t>
  </si>
  <si>
    <t>16.3.02</t>
  </si>
  <si>
    <t>16.3.52</t>
  </si>
  <si>
    <t xml:space="preserve">ADMINISTRACION  PUBLICA NO FINANCIERA </t>
  </si>
  <si>
    <t>ESQUEMA AHORRO - INVERSION - FINANCIAMIENTO</t>
  </si>
  <si>
    <t>Planilla 1.3</t>
  </si>
  <si>
    <t>-en millones de pesos-</t>
  </si>
  <si>
    <t>Acumulado al 31/12/2017</t>
  </si>
  <si>
    <t>Provisiorio</t>
  </si>
  <si>
    <t>FINALIDAD Y FUNCION</t>
  </si>
  <si>
    <t>GASTOS 
CORRIENTES</t>
  </si>
  <si>
    <t>GASTOS DE 
CONSUMO</t>
  </si>
  <si>
    <t>PERSONAL</t>
  </si>
  <si>
    <t>BIENES Y 
SERVICIOS</t>
  </si>
  <si>
    <t>OTROS
 GASTOS</t>
  </si>
  <si>
    <t>RENTAS DE LA
 PROPIEDAD</t>
  </si>
  <si>
    <t>PREST.
SEG.SOCIAL</t>
  </si>
  <si>
    <t>TRANSF. 
CORRIENTES</t>
  </si>
  <si>
    <t>GASTOS 
DE CAPITAL</t>
  </si>
  <si>
    <t>INV.REAL 
DIRECTA</t>
  </si>
  <si>
    <t>TRANSF.
DE CAPITAL</t>
  </si>
  <si>
    <t>INVERSION 
FINANCIERA</t>
  </si>
  <si>
    <t>GASTO
TOTAL</t>
  </si>
  <si>
    <t>1 Administración gubernamental</t>
  </si>
  <si>
    <t xml:space="preserve">    1.01 Legislativa</t>
  </si>
  <si>
    <t xml:space="preserve">    1.02 Judicial</t>
  </si>
  <si>
    <t xml:space="preserve">    1.03 Conducción superior</t>
  </si>
  <si>
    <t xml:space="preserve">    1.04 Administración fiscal</t>
  </si>
  <si>
    <t xml:space="preserve">    1.05 Control Fiscal</t>
  </si>
  <si>
    <t xml:space="preserve">    1.06 Apoyo a los gobiernos municipales o comunales</t>
  </si>
  <si>
    <t xml:space="preserve">    1.08 Información y Estadística Básicas</t>
  </si>
  <si>
    <t xml:space="preserve">    1.99 Administración gubernamental sin discriminar</t>
  </si>
  <si>
    <t>2 Seguridad</t>
  </si>
  <si>
    <t xml:space="preserve">    2.01 Policía interior</t>
  </si>
  <si>
    <t xml:space="preserve">    2.02 Reclusión y Corrección</t>
  </si>
  <si>
    <t xml:space="preserve">    2.99 Seguridad sin discriminar</t>
  </si>
  <si>
    <t>3 Servicios sociales</t>
  </si>
  <si>
    <t xml:space="preserve">    3.01 Salud</t>
  </si>
  <si>
    <t xml:space="preserve">    3.02 Promoción y asistencia social</t>
  </si>
  <si>
    <t xml:space="preserve">    3.03 Seguridad social</t>
  </si>
  <si>
    <t xml:space="preserve">    3.04 Educación y cultura</t>
  </si>
  <si>
    <t xml:space="preserve">    3.05 Deportes y recreación</t>
  </si>
  <si>
    <t xml:space="preserve">    3.06 Trabajo</t>
  </si>
  <si>
    <t xml:space="preserve">    3.07 Ciencia y técnica</t>
  </si>
  <si>
    <t xml:space="preserve">    3.08 Vivienda y urbanismo</t>
  </si>
  <si>
    <t xml:space="preserve">    3.09 Agua Potable,desague, alcantarillado</t>
  </si>
  <si>
    <t xml:space="preserve">    3.99 Servicios sociales sin discriminar</t>
  </si>
  <si>
    <t>4 Servicios económicos</t>
  </si>
  <si>
    <t xml:space="preserve">    4.01 Energía y combustibles</t>
  </si>
  <si>
    <t xml:space="preserve">    4.02 Canteras y minas (excepto combustibles)</t>
  </si>
  <si>
    <t xml:space="preserve">    4.03 Transporte</t>
  </si>
  <si>
    <t xml:space="preserve">    4.04 Comunicaciones</t>
  </si>
  <si>
    <t xml:space="preserve">    4.05 Ecología y medio ambiente</t>
  </si>
  <si>
    <t xml:space="preserve">    4.06 Agricultura y ganadería</t>
  </si>
  <si>
    <t xml:space="preserve">    4.07 Suelo, riego y drenajes</t>
  </si>
  <si>
    <t xml:space="preserve">    4.08 Industria, comercio y almacenaje</t>
  </si>
  <si>
    <t xml:space="preserve">    4.09 Turismo</t>
  </si>
  <si>
    <t xml:space="preserve">    4.99 Servicios económicos sin discriminar</t>
  </si>
  <si>
    <t>5 Deuda Pública</t>
  </si>
  <si>
    <t xml:space="preserve">    5.01 Deuda pública, intereses y gastos</t>
  </si>
  <si>
    <t>Totales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</si>
</sst>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/yy"/>
    <numFmt numFmtId="165" formatCode="[$$-2C0A]#,##0;\([$$-2C0A]#,##0\)"/>
    <numFmt numFmtId="166" formatCode="&quot;$ &quot;#,##0.00"/>
  </numFmts>
  <fonts count="53"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u val="single"/>
      <sz val="8"/>
      <name val="Arial"/>
      <family val="2"/>
    </font>
    <font>
      <b/>
      <sz val="7"/>
      <name val="Arial"/>
      <family val="2"/>
    </font>
    <font>
      <u val="single"/>
      <sz val="8"/>
      <name val="Arial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0"/>
      <name val="Courier New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3"/>
      <name val="Arial"/>
      <family val="2"/>
    </font>
    <font>
      <sz val="8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rgb="FFFFFF00"/>
      <name val="Arial"/>
      <family val="2"/>
    </font>
    <font>
      <b/>
      <sz val="8"/>
      <color rgb="FFFFFF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7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1" fillId="0" borderId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37" fontId="14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01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0" xfId="52" applyFont="1">
      <alignment/>
      <protection/>
    </xf>
    <xf numFmtId="0" fontId="4" fillId="0" borderId="0" xfId="52" applyFont="1" applyFill="1">
      <alignment/>
      <protection/>
    </xf>
    <xf numFmtId="0" fontId="1" fillId="0" borderId="0" xfId="52">
      <alignment/>
      <protection/>
    </xf>
    <xf numFmtId="0" fontId="0" fillId="0" borderId="0" xfId="57">
      <alignment/>
      <protection/>
    </xf>
    <xf numFmtId="0" fontId="3" fillId="0" borderId="0" xfId="52" applyFont="1" applyFill="1">
      <alignment/>
      <protection/>
    </xf>
    <xf numFmtId="0" fontId="5" fillId="0" borderId="0" xfId="52" applyFont="1">
      <alignment/>
      <protection/>
    </xf>
    <xf numFmtId="0" fontId="3" fillId="0" borderId="0" xfId="52" applyFont="1" applyFill="1" applyAlignment="1">
      <alignment horizontal="right"/>
      <protection/>
    </xf>
    <xf numFmtId="0" fontId="6" fillId="0" borderId="0" xfId="52" applyFont="1" applyAlignment="1">
      <alignment horizontal="right"/>
      <protection/>
    </xf>
    <xf numFmtId="3" fontId="3" fillId="0" borderId="0" xfId="52" applyNumberFormat="1" applyFont="1" applyBorder="1" applyAlignment="1">
      <alignment horizontal="left"/>
      <protection/>
    </xf>
    <xf numFmtId="3" fontId="3" fillId="0" borderId="0" xfId="52" applyNumberFormat="1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3" fontId="3" fillId="0" borderId="10" xfId="52" applyNumberFormat="1" applyFont="1" applyFill="1" applyBorder="1" applyAlignment="1">
      <alignment horizontal="center"/>
      <protection/>
    </xf>
    <xf numFmtId="3" fontId="3" fillId="0" borderId="11" xfId="52" applyNumberFormat="1" applyFont="1" applyFill="1" applyBorder="1" applyAlignment="1">
      <alignment horizontal="center"/>
      <protection/>
    </xf>
    <xf numFmtId="3" fontId="4" fillId="0" borderId="12" xfId="52" applyNumberFormat="1" applyFont="1" applyFill="1" applyBorder="1">
      <alignment/>
      <protection/>
    </xf>
    <xf numFmtId="3" fontId="4" fillId="0" borderId="13" xfId="52" applyNumberFormat="1" applyFont="1" applyFill="1" applyBorder="1">
      <alignment/>
      <protection/>
    </xf>
    <xf numFmtId="3" fontId="4" fillId="0" borderId="13" xfId="52" applyNumberFormat="1" applyFont="1" applyBorder="1">
      <alignment/>
      <protection/>
    </xf>
    <xf numFmtId="3" fontId="4" fillId="0" borderId="14" xfId="52" applyNumberFormat="1" applyFont="1" applyBorder="1">
      <alignment/>
      <protection/>
    </xf>
    <xf numFmtId="3" fontId="4" fillId="0" borderId="12" xfId="52" applyNumberFormat="1" applyFont="1" applyBorder="1">
      <alignment/>
      <protection/>
    </xf>
    <xf numFmtId="0" fontId="4" fillId="0" borderId="0" xfId="52" applyFont="1" applyBorder="1">
      <alignment/>
      <protection/>
    </xf>
    <xf numFmtId="3" fontId="8" fillId="0" borderId="15" xfId="52" applyNumberFormat="1" applyFont="1" applyFill="1" applyBorder="1">
      <alignment/>
      <protection/>
    </xf>
    <xf numFmtId="3" fontId="4" fillId="0" borderId="15" xfId="52" applyNumberFormat="1" applyFont="1" applyFill="1" applyBorder="1">
      <alignment/>
      <protection/>
    </xf>
    <xf numFmtId="3" fontId="4" fillId="0" borderId="0" xfId="52" applyNumberFormat="1" applyFont="1" applyFill="1" applyBorder="1">
      <alignment/>
      <protection/>
    </xf>
    <xf numFmtId="3" fontId="4" fillId="0" borderId="16" xfId="52" applyNumberFormat="1" applyFont="1" applyFill="1" applyBorder="1">
      <alignment/>
      <protection/>
    </xf>
    <xf numFmtId="3" fontId="4" fillId="0" borderId="17" xfId="52" applyNumberFormat="1" applyFont="1" applyFill="1" applyBorder="1">
      <alignment/>
      <protection/>
    </xf>
    <xf numFmtId="3" fontId="4" fillId="0" borderId="18" xfId="52" applyNumberFormat="1" applyFont="1" applyFill="1" applyBorder="1">
      <alignment/>
      <protection/>
    </xf>
    <xf numFmtId="0" fontId="4" fillId="0" borderId="0" xfId="52" applyFont="1" applyFill="1" applyBorder="1">
      <alignment/>
      <protection/>
    </xf>
    <xf numFmtId="0" fontId="0" fillId="0" borderId="0" xfId="57" applyFill="1">
      <alignment/>
      <protection/>
    </xf>
    <xf numFmtId="3" fontId="4" fillId="33" borderId="15" xfId="52" applyNumberFormat="1" applyFont="1" applyFill="1" applyBorder="1">
      <alignment/>
      <protection/>
    </xf>
    <xf numFmtId="3" fontId="4" fillId="33" borderId="0" xfId="52" applyNumberFormat="1" applyFont="1" applyFill="1" applyBorder="1">
      <alignment/>
      <protection/>
    </xf>
    <xf numFmtId="3" fontId="4" fillId="33" borderId="18" xfId="52" applyNumberFormat="1" applyFont="1" applyFill="1" applyBorder="1">
      <alignment/>
      <protection/>
    </xf>
    <xf numFmtId="3" fontId="4" fillId="34" borderId="15" xfId="52" applyNumberFormat="1" applyFont="1" applyFill="1" applyBorder="1">
      <alignment/>
      <protection/>
    </xf>
    <xf numFmtId="3" fontId="4" fillId="34" borderId="0" xfId="52" applyNumberFormat="1" applyFont="1" applyFill="1" applyBorder="1">
      <alignment/>
      <protection/>
    </xf>
    <xf numFmtId="3" fontId="4" fillId="34" borderId="18" xfId="52" applyNumberFormat="1" applyFont="1" applyFill="1" applyBorder="1">
      <alignment/>
      <protection/>
    </xf>
    <xf numFmtId="3" fontId="4" fillId="0" borderId="19" xfId="52" applyNumberFormat="1" applyFont="1" applyBorder="1">
      <alignment/>
      <protection/>
    </xf>
    <xf numFmtId="3" fontId="4" fillId="0" borderId="16" xfId="52" applyNumberFormat="1" applyFont="1" applyBorder="1">
      <alignment/>
      <protection/>
    </xf>
    <xf numFmtId="3" fontId="4" fillId="0" borderId="20" xfId="52" applyNumberFormat="1" applyFont="1" applyFill="1" applyBorder="1">
      <alignment/>
      <protection/>
    </xf>
    <xf numFmtId="3" fontId="4" fillId="0" borderId="21" xfId="52" applyNumberFormat="1" applyFont="1" applyFill="1" applyBorder="1">
      <alignment/>
      <protection/>
    </xf>
    <xf numFmtId="3" fontId="4" fillId="0" borderId="22" xfId="52" applyNumberFormat="1" applyFont="1" applyFill="1" applyBorder="1">
      <alignment/>
      <protection/>
    </xf>
    <xf numFmtId="3" fontId="4" fillId="0" borderId="23" xfId="52" applyNumberFormat="1" applyFont="1" applyBorder="1">
      <alignment/>
      <protection/>
    </xf>
    <xf numFmtId="3" fontId="4" fillId="0" borderId="24" xfId="52" applyNumberFormat="1" applyFont="1" applyBorder="1">
      <alignment/>
      <protection/>
    </xf>
    <xf numFmtId="3" fontId="4" fillId="33" borderId="25" xfId="52" applyNumberFormat="1" applyFont="1" applyFill="1" applyBorder="1">
      <alignment/>
      <protection/>
    </xf>
    <xf numFmtId="3" fontId="4" fillId="33" borderId="26" xfId="52" applyNumberFormat="1" applyFont="1" applyFill="1" applyBorder="1">
      <alignment/>
      <protection/>
    </xf>
    <xf numFmtId="3" fontId="4" fillId="33" borderId="27" xfId="52" applyNumberFormat="1" applyFont="1" applyFill="1" applyBorder="1">
      <alignment/>
      <protection/>
    </xf>
    <xf numFmtId="3" fontId="4" fillId="33" borderId="28" xfId="52" applyNumberFormat="1" applyFont="1" applyFill="1" applyBorder="1">
      <alignment/>
      <protection/>
    </xf>
    <xf numFmtId="3" fontId="4" fillId="33" borderId="29" xfId="52" applyNumberFormat="1" applyFont="1" applyFill="1" applyBorder="1">
      <alignment/>
      <protection/>
    </xf>
    <xf numFmtId="3" fontId="4" fillId="0" borderId="0" xfId="52" applyNumberFormat="1" applyFont="1" applyBorder="1">
      <alignment/>
      <protection/>
    </xf>
    <xf numFmtId="3" fontId="4" fillId="0" borderId="21" xfId="52" applyNumberFormat="1" applyFont="1" applyBorder="1">
      <alignment/>
      <protection/>
    </xf>
    <xf numFmtId="3" fontId="4" fillId="0" borderId="22" xfId="52" applyNumberFormat="1" applyFont="1" applyBorder="1">
      <alignment/>
      <protection/>
    </xf>
    <xf numFmtId="3" fontId="4" fillId="0" borderId="30" xfId="52" applyNumberFormat="1" applyFont="1" applyFill="1" applyBorder="1">
      <alignment/>
      <protection/>
    </xf>
    <xf numFmtId="3" fontId="4" fillId="0" borderId="31" xfId="52" applyNumberFormat="1" applyFont="1" applyBorder="1">
      <alignment/>
      <protection/>
    </xf>
    <xf numFmtId="3" fontId="4" fillId="0" borderId="32" xfId="52" applyNumberFormat="1" applyFont="1" applyBorder="1">
      <alignment/>
      <protection/>
    </xf>
    <xf numFmtId="3" fontId="4" fillId="35" borderId="0" xfId="52" applyNumberFormat="1" applyFont="1" applyFill="1" applyBorder="1">
      <alignment/>
      <protection/>
    </xf>
    <xf numFmtId="3" fontId="4" fillId="35" borderId="18" xfId="52" applyNumberFormat="1" applyFont="1" applyFill="1" applyBorder="1">
      <alignment/>
      <protection/>
    </xf>
    <xf numFmtId="3" fontId="4" fillId="0" borderId="15" xfId="52" applyNumberFormat="1" applyFont="1" applyBorder="1">
      <alignment/>
      <protection/>
    </xf>
    <xf numFmtId="3" fontId="4" fillId="0" borderId="18" xfId="52" applyNumberFormat="1" applyFont="1" applyBorder="1">
      <alignment/>
      <protection/>
    </xf>
    <xf numFmtId="3" fontId="4" fillId="0" borderId="10" xfId="52" applyNumberFormat="1" applyFont="1" applyBorder="1">
      <alignment/>
      <protection/>
    </xf>
    <xf numFmtId="3" fontId="4" fillId="0" borderId="11" xfId="52" applyNumberFormat="1" applyFont="1" applyBorder="1">
      <alignment/>
      <protection/>
    </xf>
    <xf numFmtId="3" fontId="4" fillId="0" borderId="33" xfId="52" applyNumberFormat="1" applyFont="1" applyBorder="1">
      <alignment/>
      <protection/>
    </xf>
    <xf numFmtId="3" fontId="4" fillId="35" borderId="21" xfId="52" applyNumberFormat="1" applyFont="1" applyFill="1" applyBorder="1">
      <alignment/>
      <protection/>
    </xf>
    <xf numFmtId="3" fontId="4" fillId="35" borderId="22" xfId="52" applyNumberFormat="1" applyFont="1" applyFill="1" applyBorder="1">
      <alignment/>
      <protection/>
    </xf>
    <xf numFmtId="3" fontId="4" fillId="0" borderId="31" xfId="52" applyNumberFormat="1" applyFont="1" applyFill="1" applyBorder="1">
      <alignment/>
      <protection/>
    </xf>
    <xf numFmtId="3" fontId="4" fillId="35" borderId="31" xfId="52" applyNumberFormat="1" applyFont="1" applyFill="1" applyBorder="1">
      <alignment/>
      <protection/>
    </xf>
    <xf numFmtId="3" fontId="4" fillId="35" borderId="32" xfId="52" applyNumberFormat="1" applyFont="1" applyFill="1" applyBorder="1">
      <alignment/>
      <protection/>
    </xf>
    <xf numFmtId="3" fontId="4" fillId="35" borderId="13" xfId="52" applyNumberFormat="1" applyFont="1" applyFill="1" applyBorder="1">
      <alignment/>
      <protection/>
    </xf>
    <xf numFmtId="3" fontId="4" fillId="35" borderId="14" xfId="52" applyNumberFormat="1" applyFont="1" applyFill="1" applyBorder="1">
      <alignment/>
      <protection/>
    </xf>
    <xf numFmtId="3" fontId="4" fillId="0" borderId="20" xfId="52" applyNumberFormat="1" applyFont="1" applyBorder="1">
      <alignment/>
      <protection/>
    </xf>
    <xf numFmtId="3" fontId="4" fillId="35" borderId="16" xfId="52" applyNumberFormat="1" applyFont="1" applyFill="1" applyBorder="1">
      <alignment/>
      <protection/>
    </xf>
    <xf numFmtId="3" fontId="4" fillId="35" borderId="17" xfId="52" applyNumberFormat="1" applyFont="1" applyFill="1" applyBorder="1">
      <alignment/>
      <protection/>
    </xf>
    <xf numFmtId="3" fontId="4" fillId="0" borderId="27" xfId="52" applyNumberFormat="1" applyFont="1" applyBorder="1">
      <alignment/>
      <protection/>
    </xf>
    <xf numFmtId="3" fontId="4" fillId="0" borderId="28" xfId="52" applyNumberFormat="1" applyFont="1" applyBorder="1">
      <alignment/>
      <protection/>
    </xf>
    <xf numFmtId="3" fontId="4" fillId="35" borderId="28" xfId="52" applyNumberFormat="1" applyFont="1" applyFill="1" applyBorder="1">
      <alignment/>
      <protection/>
    </xf>
    <xf numFmtId="3" fontId="4" fillId="35" borderId="29" xfId="52" applyNumberFormat="1" applyFont="1" applyFill="1" applyBorder="1">
      <alignment/>
      <protection/>
    </xf>
    <xf numFmtId="0" fontId="4" fillId="0" borderId="34" xfId="52" applyFont="1" applyBorder="1">
      <alignment/>
      <protection/>
    </xf>
    <xf numFmtId="0" fontId="4" fillId="0" borderId="31" xfId="52" applyFont="1" applyBorder="1">
      <alignment/>
      <protection/>
    </xf>
    <xf numFmtId="0" fontId="4" fillId="35" borderId="31" xfId="52" applyFont="1" applyFill="1" applyBorder="1">
      <alignment/>
      <protection/>
    </xf>
    <xf numFmtId="0" fontId="4" fillId="35" borderId="35" xfId="52" applyFont="1" applyFill="1" applyBorder="1">
      <alignment/>
      <protection/>
    </xf>
    <xf numFmtId="3" fontId="4" fillId="0" borderId="34" xfId="52" applyNumberFormat="1" applyFont="1" applyBorder="1">
      <alignment/>
      <protection/>
    </xf>
    <xf numFmtId="3" fontId="3" fillId="0" borderId="0" xfId="52" applyNumberFormat="1" applyFont="1" applyFill="1" applyBorder="1">
      <alignment/>
      <protection/>
    </xf>
    <xf numFmtId="0" fontId="4" fillId="0" borderId="0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vertical="center" wrapText="1"/>
      <protection/>
    </xf>
    <xf numFmtId="3" fontId="4" fillId="0" borderId="0" xfId="52" applyNumberFormat="1" applyFont="1" applyBorder="1" applyAlignment="1">
      <alignment vertical="center" wrapText="1"/>
      <protection/>
    </xf>
    <xf numFmtId="0" fontId="4" fillId="0" borderId="0" xfId="52" applyFont="1" applyAlignment="1">
      <alignment vertical="center" wrapText="1"/>
      <protection/>
    </xf>
    <xf numFmtId="0" fontId="10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4" fillId="0" borderId="19" xfId="52" applyNumberFormat="1" applyFont="1" applyFill="1" applyBorder="1">
      <alignment/>
      <protection/>
    </xf>
    <xf numFmtId="3" fontId="4" fillId="0" borderId="17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35" borderId="16" xfId="0" applyNumberFormat="1" applyFont="1" applyFill="1" applyBorder="1" applyAlignment="1">
      <alignment/>
    </xf>
    <xf numFmtId="3" fontId="4" fillId="35" borderId="17" xfId="0" applyNumberFormat="1" applyFont="1" applyFill="1" applyBorder="1" applyAlignment="1">
      <alignment/>
    </xf>
    <xf numFmtId="3" fontId="4" fillId="35" borderId="0" xfId="0" applyNumberFormat="1" applyFont="1" applyFill="1" applyBorder="1" applyAlignment="1">
      <alignment/>
    </xf>
    <xf numFmtId="3" fontId="4" fillId="35" borderId="18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35" borderId="13" xfId="0" applyNumberFormat="1" applyFont="1" applyFill="1" applyBorder="1" applyAlignment="1">
      <alignment/>
    </xf>
    <xf numFmtId="3" fontId="4" fillId="35" borderId="14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/>
    </xf>
    <xf numFmtId="3" fontId="4" fillId="35" borderId="11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/>
    </xf>
    <xf numFmtId="0" fontId="3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0" fontId="51" fillId="36" borderId="0" xfId="0" applyFont="1" applyFill="1" applyBorder="1" applyAlignment="1">
      <alignment vertical="center" wrapText="1"/>
    </xf>
    <xf numFmtId="43" fontId="4" fillId="0" borderId="0" xfId="48" applyFont="1" applyBorder="1" applyAlignment="1">
      <alignment vertical="center" wrapText="1"/>
    </xf>
    <xf numFmtId="165" fontId="3" fillId="0" borderId="0" xfId="55" applyNumberFormat="1" applyFont="1" applyFill="1">
      <alignment/>
      <protection/>
    </xf>
    <xf numFmtId="165" fontId="4" fillId="0" borderId="0" xfId="55" applyNumberFormat="1" applyFont="1" applyFill="1">
      <alignment/>
      <protection/>
    </xf>
    <xf numFmtId="165" fontId="4" fillId="0" borderId="0" xfId="55" applyNumberFormat="1" applyFont="1" applyFill="1" applyBorder="1">
      <alignment/>
      <protection/>
    </xf>
    <xf numFmtId="0" fontId="4" fillId="0" borderId="0" xfId="58">
      <alignment/>
      <protection/>
    </xf>
    <xf numFmtId="165" fontId="11" fillId="0" borderId="0" xfId="55" applyNumberFormat="1" applyFont="1" applyFill="1">
      <alignment/>
      <protection/>
    </xf>
    <xf numFmtId="165" fontId="4" fillId="0" borderId="0" xfId="55" applyNumberFormat="1" applyFont="1">
      <alignment/>
      <protection/>
    </xf>
    <xf numFmtId="165" fontId="3" fillId="0" borderId="0" xfId="55" applyNumberFormat="1" applyFont="1" applyFill="1" applyBorder="1" applyAlignment="1">
      <alignment horizontal="center"/>
      <protection/>
    </xf>
    <xf numFmtId="49" fontId="4" fillId="0" borderId="0" xfId="56" applyNumberFormat="1" applyFont="1" applyAlignment="1">
      <alignment horizontal="left"/>
      <protection/>
    </xf>
    <xf numFmtId="165" fontId="6" fillId="0" borderId="0" xfId="55" applyNumberFormat="1" applyFont="1" applyFill="1" applyBorder="1">
      <alignment/>
      <protection/>
    </xf>
    <xf numFmtId="0" fontId="3" fillId="0" borderId="36" xfId="56" applyFont="1" applyBorder="1" applyAlignment="1">
      <alignment horizontal="left" vertical="center"/>
      <protection/>
    </xf>
    <xf numFmtId="37" fontId="3" fillId="0" borderId="36" xfId="59" applyFont="1" applyFill="1" applyBorder="1" applyAlignment="1">
      <alignment horizontal="center" vertical="center" wrapText="1"/>
      <protection/>
    </xf>
    <xf numFmtId="37" fontId="4" fillId="0" borderId="36" xfId="59" applyFont="1" applyFill="1" applyBorder="1" applyAlignment="1">
      <alignment horizontal="center" vertical="center" wrapText="1"/>
      <protection/>
    </xf>
    <xf numFmtId="0" fontId="4" fillId="0" borderId="0" xfId="58" applyFont="1">
      <alignment/>
      <protection/>
    </xf>
    <xf numFmtId="0" fontId="4" fillId="0" borderId="37" xfId="58" applyFont="1" applyBorder="1">
      <alignment/>
      <protection/>
    </xf>
    <xf numFmtId="166" fontId="4" fillId="0" borderId="37" xfId="58" applyNumberFormat="1" applyBorder="1">
      <alignment/>
      <protection/>
    </xf>
    <xf numFmtId="0" fontId="4" fillId="0" borderId="37" xfId="58" applyBorder="1">
      <alignment/>
      <protection/>
    </xf>
    <xf numFmtId="0" fontId="3" fillId="0" borderId="0" xfId="52" applyFont="1" applyFill="1" applyBorder="1" applyAlignment="1">
      <alignment horizontal="right"/>
      <protection/>
    </xf>
    <xf numFmtId="164" fontId="6" fillId="0" borderId="0" xfId="52" applyNumberFormat="1" applyFont="1" applyFill="1" applyBorder="1" applyAlignment="1">
      <alignment horizontal="right"/>
      <protection/>
    </xf>
    <xf numFmtId="3" fontId="3" fillId="0" borderId="38" xfId="52" applyNumberFormat="1" applyFont="1" applyBorder="1" applyAlignment="1">
      <alignment horizontal="center" vertical="center"/>
      <protection/>
    </xf>
    <xf numFmtId="3" fontId="7" fillId="0" borderId="38" xfId="52" applyNumberFormat="1" applyFont="1" applyBorder="1" applyAlignment="1">
      <alignment horizontal="center"/>
      <protection/>
    </xf>
    <xf numFmtId="3" fontId="3" fillId="0" borderId="39" xfId="52" applyNumberFormat="1" applyFont="1" applyFill="1" applyBorder="1" applyAlignment="1">
      <alignment horizontal="center"/>
      <protection/>
    </xf>
    <xf numFmtId="3" fontId="3" fillId="0" borderId="40" xfId="52" applyNumberFormat="1" applyFont="1" applyFill="1" applyBorder="1" applyAlignment="1">
      <alignment horizontal="center"/>
      <protection/>
    </xf>
    <xf numFmtId="3" fontId="3" fillId="0" borderId="40" xfId="52" applyNumberFormat="1" applyFont="1" applyFill="1" applyBorder="1" applyAlignment="1">
      <alignment horizontal="center" vertical="center"/>
      <protection/>
    </xf>
    <xf numFmtId="3" fontId="3" fillId="0" borderId="39" xfId="0" applyNumberFormat="1" applyFont="1" applyFill="1" applyBorder="1" applyAlignment="1">
      <alignment horizontal="center" vertical="center"/>
    </xf>
    <xf numFmtId="3" fontId="3" fillId="0" borderId="12" xfId="52" applyNumberFormat="1" applyFont="1" applyFill="1" applyBorder="1" applyAlignment="1">
      <alignment horizontal="center" vertical="center" wrapText="1"/>
      <protection/>
    </xf>
    <xf numFmtId="3" fontId="3" fillId="0" borderId="13" xfId="52" applyNumberFormat="1" applyFont="1" applyFill="1" applyBorder="1" applyAlignment="1">
      <alignment horizontal="center" vertical="center" wrapText="1"/>
      <protection/>
    </xf>
    <xf numFmtId="3" fontId="3" fillId="0" borderId="13" xfId="52" applyNumberFormat="1" applyFont="1" applyFill="1" applyBorder="1" applyAlignment="1">
      <alignment horizontal="center" vertical="center"/>
      <protection/>
    </xf>
    <xf numFmtId="3" fontId="3" fillId="0" borderId="17" xfId="52" applyNumberFormat="1" applyFont="1" applyFill="1" applyBorder="1" applyAlignment="1">
      <alignment horizontal="center"/>
      <protection/>
    </xf>
    <xf numFmtId="0" fontId="4" fillId="0" borderId="0" xfId="52" applyFont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3" fontId="3" fillId="0" borderId="19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/>
    </xf>
    <xf numFmtId="3" fontId="3" fillId="0" borderId="39" xfId="0" applyNumberFormat="1" applyFont="1" applyFill="1" applyBorder="1" applyAlignment="1">
      <alignment horizontal="center"/>
    </xf>
    <xf numFmtId="3" fontId="3" fillId="0" borderId="41" xfId="0" applyNumberFormat="1" applyFont="1" applyFill="1" applyBorder="1" applyAlignment="1">
      <alignment horizontal="center"/>
    </xf>
    <xf numFmtId="3" fontId="3" fillId="0" borderId="42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3" fontId="3" fillId="0" borderId="43" xfId="0" applyNumberFormat="1" applyFont="1" applyFill="1" applyBorder="1" applyAlignment="1">
      <alignment horizontal="center"/>
    </xf>
    <xf numFmtId="3" fontId="3" fillId="0" borderId="44" xfId="0" applyNumberFormat="1" applyFont="1" applyFill="1" applyBorder="1" applyAlignment="1">
      <alignment horizontal="center"/>
    </xf>
    <xf numFmtId="3" fontId="3" fillId="0" borderId="40" xfId="0" applyNumberFormat="1" applyFont="1" applyFill="1" applyBorder="1" applyAlignment="1">
      <alignment horizontal="center"/>
    </xf>
    <xf numFmtId="3" fontId="3" fillId="0" borderId="45" xfId="0" applyNumberFormat="1" applyFont="1" applyFill="1" applyBorder="1" applyAlignment="1">
      <alignment horizontal="center"/>
    </xf>
    <xf numFmtId="3" fontId="3" fillId="0" borderId="46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3" fontId="3" fillId="0" borderId="47" xfId="0" applyNumberFormat="1" applyFont="1" applyFill="1" applyBorder="1" applyAlignment="1">
      <alignment horizontal="center"/>
    </xf>
    <xf numFmtId="3" fontId="3" fillId="0" borderId="48" xfId="0" applyNumberFormat="1" applyFont="1" applyFill="1" applyBorder="1" applyAlignment="1">
      <alignment horizontal="center"/>
    </xf>
    <xf numFmtId="3" fontId="3" fillId="0" borderId="40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65" fontId="12" fillId="0" borderId="49" xfId="55" applyNumberFormat="1" applyFont="1" applyFill="1" applyBorder="1" applyAlignment="1">
      <alignment horizontal="center" wrapText="1"/>
      <protection/>
    </xf>
    <xf numFmtId="165" fontId="4" fillId="0" borderId="0" xfId="55" applyNumberFormat="1" applyFont="1" applyFill="1" applyBorder="1" applyAlignment="1">
      <alignment horizontal="right"/>
      <protection/>
    </xf>
    <xf numFmtId="165" fontId="4" fillId="0" borderId="50" xfId="55" applyNumberFormat="1" applyFont="1" applyFill="1" applyBorder="1" applyAlignment="1">
      <alignment horizontal="right"/>
      <protection/>
    </xf>
    <xf numFmtId="0" fontId="50" fillId="0" borderId="0" xfId="52" applyFont="1" applyFill="1" applyBorder="1" applyAlignment="1">
      <alignment horizontal="left" vertical="center" wrapText="1"/>
      <protection/>
    </xf>
    <xf numFmtId="0" fontId="52" fillId="0" borderId="0" xfId="52" applyFont="1" applyFill="1" applyBorder="1" applyAlignment="1">
      <alignment horizontal="left" vertical="center" wrapText="1"/>
      <protection/>
    </xf>
    <xf numFmtId="0" fontId="4" fillId="0" borderId="0" xfId="52" applyFont="1" applyFill="1" applyBorder="1" applyAlignment="1">
      <alignment vertical="center" wrapText="1"/>
      <protection/>
    </xf>
    <xf numFmtId="0" fontId="9" fillId="0" borderId="0" xfId="57" applyFont="1" applyFill="1">
      <alignment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_FIN_FF_03_2008" xfId="55"/>
    <cellStyle name="Normal_nbase" xfId="56"/>
    <cellStyle name="Normal_P 1.2  FFto I Trimestre 2012" xfId="57"/>
    <cellStyle name="Normal_P 1.3 MARZO 2011 - FIN_FF_03_2011" xfId="58"/>
    <cellStyle name="Normal_PLANILL1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5"/>
  <sheetViews>
    <sheetView tabSelected="1" zoomScale="80" zoomScaleNormal="80" zoomScaleSheetLayoutView="10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5"/>
  <cols>
    <col min="1" max="1" width="50.57421875" style="5" customWidth="1"/>
    <col min="2" max="36" width="12.57421875" style="5" customWidth="1"/>
    <col min="37" max="16384" width="11.421875" style="5" customWidth="1"/>
  </cols>
  <sheetData>
    <row r="1" spans="1:38" ht="1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ht="15">
      <c r="A2" s="1" t="s">
        <v>1</v>
      </c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6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6"/>
      <c r="N3" s="2"/>
      <c r="O3" s="2"/>
      <c r="P3" s="2"/>
      <c r="Q3" s="2"/>
      <c r="R3" s="6"/>
      <c r="S3" s="2"/>
      <c r="T3" s="2"/>
      <c r="U3" s="2"/>
      <c r="V3" s="2"/>
      <c r="W3" s="6"/>
      <c r="X3" s="2"/>
      <c r="Y3" s="2"/>
      <c r="Z3" s="2"/>
      <c r="AA3" s="2"/>
      <c r="AB3" s="6"/>
      <c r="AC3" s="2"/>
      <c r="AD3" s="2"/>
      <c r="AE3" s="2"/>
      <c r="AF3" s="2"/>
      <c r="AG3" s="6"/>
      <c r="AH3" s="2"/>
      <c r="AI3" s="2"/>
      <c r="AJ3" s="2"/>
      <c r="AK3" s="2"/>
      <c r="AL3" s="2"/>
    </row>
    <row r="4" spans="1:38" ht="15">
      <c r="A4" s="2" t="s">
        <v>2</v>
      </c>
      <c r="B4" s="7"/>
      <c r="C4" s="160" t="s">
        <v>3</v>
      </c>
      <c r="D4" s="160"/>
      <c r="E4" s="160"/>
      <c r="F4" s="160"/>
      <c r="G4" s="2"/>
      <c r="H4" s="160" t="str">
        <f>+$C$4</f>
        <v>ANEXO I, ARTICULO 7º DE LA REGLAMENTACION</v>
      </c>
      <c r="I4" s="160"/>
      <c r="J4" s="160"/>
      <c r="K4" s="160"/>
      <c r="L4" s="2"/>
      <c r="M4" s="160" t="str">
        <f>+$C$4</f>
        <v>ANEXO I, ARTICULO 7º DE LA REGLAMENTACION</v>
      </c>
      <c r="N4" s="160"/>
      <c r="O4" s="160"/>
      <c r="P4" s="160"/>
      <c r="Q4" s="2"/>
      <c r="R4" s="160" t="str">
        <f>+$C$4</f>
        <v>ANEXO I, ARTICULO 7º DE LA REGLAMENTACION</v>
      </c>
      <c r="S4" s="160"/>
      <c r="T4" s="160"/>
      <c r="U4" s="160"/>
      <c r="V4" s="2"/>
      <c r="W4" s="160" t="str">
        <f>+$C$4</f>
        <v>ANEXO I, ARTICULO 7º DE LA REGLAMENTACION</v>
      </c>
      <c r="X4" s="160"/>
      <c r="Y4" s="160"/>
      <c r="Z4" s="160"/>
      <c r="AA4" s="2"/>
      <c r="AB4" s="160" t="str">
        <f>+$C$4</f>
        <v>ANEXO I, ARTICULO 7º DE LA REGLAMENTACION</v>
      </c>
      <c r="AC4" s="160"/>
      <c r="AD4" s="160"/>
      <c r="AE4" s="160"/>
      <c r="AF4" s="2"/>
      <c r="AG4" s="160" t="str">
        <f>+$C$4</f>
        <v>ANEXO I, ARTICULO 7º DE LA REGLAMENTACION</v>
      </c>
      <c r="AH4" s="160"/>
      <c r="AI4" s="160"/>
      <c r="AJ4" s="160"/>
      <c r="AK4" s="2"/>
      <c r="AL4" s="2"/>
    </row>
    <row r="5" spans="1:38" ht="15">
      <c r="A5" s="2" t="s">
        <v>4</v>
      </c>
      <c r="B5" s="2"/>
      <c r="C5" s="2"/>
      <c r="D5" s="2"/>
      <c r="E5" s="2"/>
      <c r="F5" s="8" t="s">
        <v>5</v>
      </c>
      <c r="G5" s="2"/>
      <c r="H5" s="2"/>
      <c r="I5" s="2"/>
      <c r="J5" s="2"/>
      <c r="K5" s="8" t="str">
        <f>+$F$5</f>
        <v>Planilla 1.2</v>
      </c>
      <c r="L5" s="2"/>
      <c r="M5" s="2"/>
      <c r="N5" s="2"/>
      <c r="O5" s="2"/>
      <c r="P5" s="8" t="str">
        <f>+$F$5</f>
        <v>Planilla 1.2</v>
      </c>
      <c r="Q5" s="2"/>
      <c r="R5" s="2"/>
      <c r="S5" s="2"/>
      <c r="T5" s="2"/>
      <c r="U5" s="8" t="str">
        <f>+$F$5</f>
        <v>Planilla 1.2</v>
      </c>
      <c r="V5" s="2"/>
      <c r="W5" s="2"/>
      <c r="X5" s="2"/>
      <c r="Y5" s="2"/>
      <c r="Z5" s="8" t="str">
        <f>+$F$5</f>
        <v>Planilla 1.2</v>
      </c>
      <c r="AA5" s="2"/>
      <c r="AB5" s="2"/>
      <c r="AC5" s="2"/>
      <c r="AD5" s="2"/>
      <c r="AE5" s="8" t="str">
        <f>+$F$5</f>
        <v>Planilla 1.2</v>
      </c>
      <c r="AF5" s="2"/>
      <c r="AG5" s="2"/>
      <c r="AH5" s="2"/>
      <c r="AI5" s="2"/>
      <c r="AJ5" s="8" t="str">
        <f>+$F$5</f>
        <v>Planilla 1.2</v>
      </c>
      <c r="AK5" s="2"/>
      <c r="AL5" s="2"/>
    </row>
    <row r="6" spans="1:38" ht="15">
      <c r="A6" s="2" t="s">
        <v>6</v>
      </c>
      <c r="B6" s="2"/>
      <c r="C6" s="2"/>
      <c r="D6" s="2"/>
      <c r="E6" s="161" t="s">
        <v>7</v>
      </c>
      <c r="F6" s="161"/>
      <c r="G6" s="2"/>
      <c r="H6" s="2"/>
      <c r="I6" s="2"/>
      <c r="J6" s="161" t="str">
        <f>+$E$6</f>
        <v>Acum. 31/12/2017</v>
      </c>
      <c r="K6" s="161"/>
      <c r="L6" s="2"/>
      <c r="M6" s="2"/>
      <c r="N6" s="2"/>
      <c r="O6" s="161" t="str">
        <f>+$E$6</f>
        <v>Acum. 31/12/2017</v>
      </c>
      <c r="P6" s="161"/>
      <c r="Q6" s="2"/>
      <c r="R6" s="2"/>
      <c r="S6" s="2"/>
      <c r="T6" s="161" t="str">
        <f>+$E$6</f>
        <v>Acum. 31/12/2017</v>
      </c>
      <c r="U6" s="161"/>
      <c r="V6" s="2"/>
      <c r="W6" s="2"/>
      <c r="X6" s="2"/>
      <c r="Y6" s="161" t="str">
        <f>+$E$6</f>
        <v>Acum. 31/12/2017</v>
      </c>
      <c r="Z6" s="161"/>
      <c r="AA6" s="2"/>
      <c r="AB6" s="2"/>
      <c r="AC6" s="2"/>
      <c r="AD6" s="161" t="str">
        <f>+$E$6</f>
        <v>Acum. 31/12/2017</v>
      </c>
      <c r="AE6" s="161"/>
      <c r="AF6" s="2"/>
      <c r="AG6" s="2"/>
      <c r="AH6" s="2"/>
      <c r="AI6" s="161" t="str">
        <f>+$E$6</f>
        <v>Acum. 31/12/2017</v>
      </c>
      <c r="AJ6" s="161"/>
      <c r="AK6" s="6"/>
      <c r="AL6" s="6"/>
    </row>
    <row r="7" spans="1:38" ht="15">
      <c r="A7" s="2" t="s">
        <v>8</v>
      </c>
      <c r="B7" s="2"/>
      <c r="C7" s="2"/>
      <c r="D7" s="2"/>
      <c r="E7" s="2"/>
      <c r="F7" s="9" t="s">
        <v>9</v>
      </c>
      <c r="G7" s="2"/>
      <c r="H7" s="2"/>
      <c r="I7" s="2"/>
      <c r="J7" s="2"/>
      <c r="K7" s="9" t="str">
        <f>+$F$7</f>
        <v>Provisorio</v>
      </c>
      <c r="L7" s="2"/>
      <c r="M7" s="2"/>
      <c r="N7" s="2"/>
      <c r="O7" s="2"/>
      <c r="P7" s="9" t="str">
        <f>+$F$7</f>
        <v>Provisorio</v>
      </c>
      <c r="Q7" s="2"/>
      <c r="R7" s="2"/>
      <c r="S7" s="2"/>
      <c r="T7" s="2"/>
      <c r="U7" s="9" t="str">
        <f>+$F$7</f>
        <v>Provisorio</v>
      </c>
      <c r="V7" s="2"/>
      <c r="W7" s="2"/>
      <c r="X7" s="2"/>
      <c r="Y7" s="2"/>
      <c r="Z7" s="9" t="str">
        <f>+$F$7</f>
        <v>Provisorio</v>
      </c>
      <c r="AA7" s="2"/>
      <c r="AB7" s="2"/>
      <c r="AC7" s="2"/>
      <c r="AD7" s="2"/>
      <c r="AE7" s="9" t="str">
        <f>+$F$7</f>
        <v>Provisorio</v>
      </c>
      <c r="AF7" s="2"/>
      <c r="AG7" s="2"/>
      <c r="AH7" s="2"/>
      <c r="AI7" s="2"/>
      <c r="AJ7" s="9" t="str">
        <f>+$F$7</f>
        <v>Provisorio</v>
      </c>
      <c r="AK7" s="6"/>
      <c r="AL7" s="6"/>
    </row>
    <row r="8" spans="1:38" ht="15">
      <c r="A8" s="10" t="s">
        <v>10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2"/>
      <c r="AK8" s="2"/>
      <c r="AL8" s="2"/>
    </row>
    <row r="9" spans="1:38" ht="15">
      <c r="A9" s="10" t="s">
        <v>11</v>
      </c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2"/>
      <c r="AK9" s="2"/>
      <c r="AL9" s="2"/>
    </row>
    <row r="10" spans="1:38" ht="15.7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15.75" thickBot="1">
      <c r="A11" s="162" t="s">
        <v>12</v>
      </c>
      <c r="B11" s="163" t="s">
        <v>13</v>
      </c>
      <c r="C11" s="163"/>
      <c r="D11" s="163"/>
      <c r="E11" s="163"/>
      <c r="F11" s="163"/>
      <c r="G11" s="163" t="s">
        <v>13</v>
      </c>
      <c r="H11" s="163"/>
      <c r="I11" s="163"/>
      <c r="J11" s="163"/>
      <c r="K11" s="163"/>
      <c r="L11" s="163" t="s">
        <v>13</v>
      </c>
      <c r="M11" s="163"/>
      <c r="N11" s="163"/>
      <c r="O11" s="163"/>
      <c r="P11" s="163"/>
      <c r="Q11" s="163" t="s">
        <v>13</v>
      </c>
      <c r="R11" s="163"/>
      <c r="S11" s="163"/>
      <c r="T11" s="163"/>
      <c r="U11" s="163"/>
      <c r="V11" s="163" t="s">
        <v>13</v>
      </c>
      <c r="W11" s="163"/>
      <c r="X11" s="163"/>
      <c r="Y11" s="163"/>
      <c r="Z11" s="163"/>
      <c r="AA11" s="163" t="s">
        <v>13</v>
      </c>
      <c r="AB11" s="163"/>
      <c r="AC11" s="163"/>
      <c r="AD11" s="163"/>
      <c r="AE11" s="163"/>
      <c r="AF11" s="163" t="s">
        <v>13</v>
      </c>
      <c r="AG11" s="163"/>
      <c r="AH11" s="163"/>
      <c r="AI11" s="163"/>
      <c r="AJ11" s="163"/>
      <c r="AK11" s="2"/>
      <c r="AL11" s="2"/>
    </row>
    <row r="12" spans="1:38" ht="15.75" thickBot="1">
      <c r="A12" s="162"/>
      <c r="B12" s="165" t="s">
        <v>14</v>
      </c>
      <c r="C12" s="165"/>
      <c r="D12" s="165"/>
      <c r="E12" s="165"/>
      <c r="F12" s="165"/>
      <c r="G12" s="165" t="s">
        <v>15</v>
      </c>
      <c r="H12" s="165"/>
      <c r="I12" s="165"/>
      <c r="J12" s="165"/>
      <c r="K12" s="165"/>
      <c r="L12" s="165" t="s">
        <v>16</v>
      </c>
      <c r="M12" s="165"/>
      <c r="N12" s="165"/>
      <c r="O12" s="165"/>
      <c r="P12" s="165"/>
      <c r="Q12" s="165" t="s">
        <v>17</v>
      </c>
      <c r="R12" s="165"/>
      <c r="S12" s="165"/>
      <c r="T12" s="165"/>
      <c r="U12" s="165"/>
      <c r="V12" s="165" t="s">
        <v>18</v>
      </c>
      <c r="W12" s="165"/>
      <c r="X12" s="165"/>
      <c r="Y12" s="165"/>
      <c r="Z12" s="165"/>
      <c r="AA12" s="165" t="s">
        <v>19</v>
      </c>
      <c r="AB12" s="165"/>
      <c r="AC12" s="165"/>
      <c r="AD12" s="165"/>
      <c r="AE12" s="165"/>
      <c r="AF12" s="166" t="s">
        <v>20</v>
      </c>
      <c r="AG12" s="166"/>
      <c r="AH12" s="166"/>
      <c r="AI12" s="166"/>
      <c r="AJ12" s="166"/>
      <c r="AK12" s="2"/>
      <c r="AL12" s="2"/>
    </row>
    <row r="13" spans="1:38" ht="15.75" thickBot="1">
      <c r="A13" s="162"/>
      <c r="B13" s="164" t="s">
        <v>21</v>
      </c>
      <c r="C13" s="164"/>
      <c r="D13" s="164"/>
      <c r="E13" s="164"/>
      <c r="F13" s="164"/>
      <c r="G13" s="164" t="s">
        <v>22</v>
      </c>
      <c r="H13" s="164"/>
      <c r="I13" s="164"/>
      <c r="J13" s="164"/>
      <c r="K13" s="164"/>
      <c r="L13" s="164" t="s">
        <v>23</v>
      </c>
      <c r="M13" s="164"/>
      <c r="N13" s="164"/>
      <c r="O13" s="164"/>
      <c r="P13" s="164"/>
      <c r="Q13" s="164" t="s">
        <v>24</v>
      </c>
      <c r="R13" s="164"/>
      <c r="S13" s="164"/>
      <c r="T13" s="164"/>
      <c r="U13" s="164"/>
      <c r="V13" s="164" t="s">
        <v>25</v>
      </c>
      <c r="W13" s="164"/>
      <c r="X13" s="164"/>
      <c r="Y13" s="164"/>
      <c r="Z13" s="164"/>
      <c r="AA13" s="164" t="s">
        <v>26</v>
      </c>
      <c r="AB13" s="164"/>
      <c r="AC13" s="164"/>
      <c r="AD13" s="164"/>
      <c r="AE13" s="164"/>
      <c r="AF13" s="167" t="s">
        <v>27</v>
      </c>
      <c r="AG13" s="167"/>
      <c r="AH13" s="167"/>
      <c r="AI13" s="167"/>
      <c r="AJ13" s="167"/>
      <c r="AK13" s="2"/>
      <c r="AL13" s="2"/>
    </row>
    <row r="14" spans="1:38" ht="15.75" thickBot="1">
      <c r="A14" s="162"/>
      <c r="B14" s="168" t="s">
        <v>28</v>
      </c>
      <c r="C14" s="169" t="s">
        <v>29</v>
      </c>
      <c r="D14" s="170" t="s">
        <v>30</v>
      </c>
      <c r="E14" s="171" t="s">
        <v>31</v>
      </c>
      <c r="F14" s="171"/>
      <c r="G14" s="168" t="s">
        <v>28</v>
      </c>
      <c r="H14" s="169" t="s">
        <v>29</v>
      </c>
      <c r="I14" s="170" t="s">
        <v>30</v>
      </c>
      <c r="J14" s="171" t="s">
        <v>31</v>
      </c>
      <c r="K14" s="171"/>
      <c r="L14" s="168" t="s">
        <v>28</v>
      </c>
      <c r="M14" s="169" t="s">
        <v>29</v>
      </c>
      <c r="N14" s="170" t="s">
        <v>30</v>
      </c>
      <c r="O14" s="171" t="s">
        <v>31</v>
      </c>
      <c r="P14" s="171"/>
      <c r="Q14" s="168" t="s">
        <v>28</v>
      </c>
      <c r="R14" s="169" t="s">
        <v>29</v>
      </c>
      <c r="S14" s="170" t="s">
        <v>30</v>
      </c>
      <c r="T14" s="171" t="s">
        <v>31</v>
      </c>
      <c r="U14" s="171"/>
      <c r="V14" s="168" t="s">
        <v>28</v>
      </c>
      <c r="W14" s="169" t="s">
        <v>29</v>
      </c>
      <c r="X14" s="170" t="s">
        <v>30</v>
      </c>
      <c r="Y14" s="171" t="s">
        <v>31</v>
      </c>
      <c r="Z14" s="171"/>
      <c r="AA14" s="168" t="s">
        <v>28</v>
      </c>
      <c r="AB14" s="169" t="s">
        <v>29</v>
      </c>
      <c r="AC14" s="170" t="s">
        <v>30</v>
      </c>
      <c r="AD14" s="171" t="s">
        <v>31</v>
      </c>
      <c r="AE14" s="171"/>
      <c r="AF14" s="168" t="s">
        <v>28</v>
      </c>
      <c r="AG14" s="169" t="s">
        <v>29</v>
      </c>
      <c r="AH14" s="170" t="s">
        <v>30</v>
      </c>
      <c r="AI14" s="171" t="s">
        <v>31</v>
      </c>
      <c r="AJ14" s="171"/>
      <c r="AK14" s="12"/>
      <c r="AL14" s="12"/>
    </row>
    <row r="15" spans="1:38" ht="15.75" thickBot="1">
      <c r="A15" s="162"/>
      <c r="B15" s="168"/>
      <c r="C15" s="169"/>
      <c r="D15" s="170"/>
      <c r="E15" s="13" t="s">
        <v>32</v>
      </c>
      <c r="F15" s="14" t="s">
        <v>33</v>
      </c>
      <c r="G15" s="168"/>
      <c r="H15" s="169"/>
      <c r="I15" s="170"/>
      <c r="J15" s="13" t="s">
        <v>32</v>
      </c>
      <c r="K15" s="14" t="s">
        <v>33</v>
      </c>
      <c r="L15" s="168"/>
      <c r="M15" s="169"/>
      <c r="N15" s="170"/>
      <c r="O15" s="13" t="s">
        <v>32</v>
      </c>
      <c r="P15" s="14" t="s">
        <v>33</v>
      </c>
      <c r="Q15" s="168"/>
      <c r="R15" s="169"/>
      <c r="S15" s="170"/>
      <c r="T15" s="13" t="s">
        <v>32</v>
      </c>
      <c r="U15" s="14" t="s">
        <v>33</v>
      </c>
      <c r="V15" s="168"/>
      <c r="W15" s="169"/>
      <c r="X15" s="170"/>
      <c r="Y15" s="13" t="s">
        <v>32</v>
      </c>
      <c r="Z15" s="14" t="s">
        <v>33</v>
      </c>
      <c r="AA15" s="168"/>
      <c r="AB15" s="169"/>
      <c r="AC15" s="170"/>
      <c r="AD15" s="13" t="s">
        <v>32</v>
      </c>
      <c r="AE15" s="14" t="s">
        <v>33</v>
      </c>
      <c r="AF15" s="168"/>
      <c r="AG15" s="169"/>
      <c r="AH15" s="170"/>
      <c r="AI15" s="13" t="s">
        <v>32</v>
      </c>
      <c r="AJ15" s="14" t="s">
        <v>33</v>
      </c>
      <c r="AK15" s="12"/>
      <c r="AL15" s="12"/>
    </row>
    <row r="16" spans="1:38" ht="15.75" thickBot="1">
      <c r="A16" s="15" t="s">
        <v>34</v>
      </c>
      <c r="B16" s="15">
        <v>0</v>
      </c>
      <c r="C16" s="16">
        <v>0</v>
      </c>
      <c r="D16" s="17">
        <v>0</v>
      </c>
      <c r="E16" s="17">
        <v>0</v>
      </c>
      <c r="F16" s="18">
        <v>0</v>
      </c>
      <c r="G16" s="19">
        <v>0</v>
      </c>
      <c r="H16" s="17">
        <f>+H17</f>
        <v>0</v>
      </c>
      <c r="I16" s="17">
        <v>0</v>
      </c>
      <c r="J16" s="17">
        <v>0</v>
      </c>
      <c r="K16" s="18">
        <v>0</v>
      </c>
      <c r="L16" s="19">
        <v>0</v>
      </c>
      <c r="M16" s="17">
        <v>0</v>
      </c>
      <c r="N16" s="17">
        <v>0</v>
      </c>
      <c r="O16" s="17">
        <v>0</v>
      </c>
      <c r="P16" s="18">
        <v>0</v>
      </c>
      <c r="Q16" s="19">
        <v>0</v>
      </c>
      <c r="R16" s="17">
        <v>0</v>
      </c>
      <c r="S16" s="17">
        <v>0</v>
      </c>
      <c r="T16" s="17">
        <v>0</v>
      </c>
      <c r="U16" s="18">
        <v>0</v>
      </c>
      <c r="V16" s="19">
        <v>0</v>
      </c>
      <c r="W16" s="17">
        <v>0</v>
      </c>
      <c r="X16" s="17">
        <v>0</v>
      </c>
      <c r="Y16" s="17">
        <v>0</v>
      </c>
      <c r="Z16" s="18">
        <v>0</v>
      </c>
      <c r="AA16" s="19">
        <v>0</v>
      </c>
      <c r="AB16" s="17">
        <v>0</v>
      </c>
      <c r="AC16" s="17">
        <v>0</v>
      </c>
      <c r="AD16" s="17">
        <v>0</v>
      </c>
      <c r="AE16" s="18">
        <v>0</v>
      </c>
      <c r="AF16" s="19">
        <v>0</v>
      </c>
      <c r="AG16" s="17">
        <v>0</v>
      </c>
      <c r="AH16" s="17">
        <v>0</v>
      </c>
      <c r="AI16" s="17">
        <v>0</v>
      </c>
      <c r="AJ16" s="18">
        <v>0</v>
      </c>
      <c r="AK16" s="20"/>
      <c r="AL16" s="20"/>
    </row>
    <row r="17" spans="1:38" s="28" customFormat="1" ht="15">
      <c r="A17" s="21" t="s">
        <v>35</v>
      </c>
      <c r="B17" s="22"/>
      <c r="C17" s="23"/>
      <c r="D17" s="23"/>
      <c r="E17" s="24"/>
      <c r="F17" s="25"/>
      <c r="G17" s="22"/>
      <c r="H17" s="23">
        <f>SUM(H18:H20)</f>
        <v>0</v>
      </c>
      <c r="I17" s="23"/>
      <c r="J17" s="24"/>
      <c r="K17" s="25"/>
      <c r="L17" s="22"/>
      <c r="M17" s="23"/>
      <c r="N17" s="23"/>
      <c r="O17" s="24"/>
      <c r="P17" s="25"/>
      <c r="Q17" s="22"/>
      <c r="R17" s="23"/>
      <c r="S17" s="23"/>
      <c r="T17" s="23"/>
      <c r="U17" s="26"/>
      <c r="V17" s="22"/>
      <c r="W17" s="23"/>
      <c r="X17" s="23"/>
      <c r="Y17" s="23"/>
      <c r="Z17" s="26"/>
      <c r="AA17" s="22"/>
      <c r="AB17" s="23"/>
      <c r="AC17" s="23"/>
      <c r="AD17" s="23"/>
      <c r="AE17" s="26"/>
      <c r="AF17" s="22"/>
      <c r="AG17" s="23"/>
      <c r="AH17" s="23"/>
      <c r="AI17" s="23"/>
      <c r="AJ17" s="26"/>
      <c r="AK17" s="27"/>
      <c r="AL17" s="27"/>
    </row>
    <row r="18" spans="1:38" ht="15">
      <c r="A18" s="22" t="s">
        <v>36</v>
      </c>
      <c r="B18" s="29"/>
      <c r="C18" s="30"/>
      <c r="D18" s="30"/>
      <c r="E18" s="30"/>
      <c r="F18" s="31"/>
      <c r="G18" s="29"/>
      <c r="H18" s="30"/>
      <c r="I18" s="30"/>
      <c r="J18" s="30"/>
      <c r="K18" s="31"/>
      <c r="L18" s="29"/>
      <c r="M18" s="30"/>
      <c r="N18" s="30"/>
      <c r="O18" s="30"/>
      <c r="P18" s="31"/>
      <c r="Q18" s="29"/>
      <c r="R18" s="30"/>
      <c r="S18" s="30"/>
      <c r="T18" s="30"/>
      <c r="U18" s="31"/>
      <c r="V18" s="29"/>
      <c r="W18" s="30"/>
      <c r="X18" s="30"/>
      <c r="Y18" s="30"/>
      <c r="Z18" s="31"/>
      <c r="AA18" s="29"/>
      <c r="AB18" s="30"/>
      <c r="AC18" s="30"/>
      <c r="AD18" s="30"/>
      <c r="AE18" s="31"/>
      <c r="AF18" s="29"/>
      <c r="AG18" s="30"/>
      <c r="AH18" s="30"/>
      <c r="AI18" s="30"/>
      <c r="AJ18" s="31"/>
      <c r="AK18" s="20"/>
      <c r="AL18" s="20"/>
    </row>
    <row r="19" spans="1:38" ht="15">
      <c r="A19" s="22" t="s">
        <v>37</v>
      </c>
      <c r="B19" s="32"/>
      <c r="C19" s="33"/>
      <c r="D19" s="33"/>
      <c r="E19" s="33"/>
      <c r="F19" s="34"/>
      <c r="G19" s="32"/>
      <c r="H19" s="33"/>
      <c r="I19" s="33"/>
      <c r="J19" s="33"/>
      <c r="K19" s="34"/>
      <c r="L19" s="29"/>
      <c r="M19" s="30"/>
      <c r="N19" s="30"/>
      <c r="O19" s="30"/>
      <c r="P19" s="31"/>
      <c r="Q19" s="29"/>
      <c r="R19" s="30"/>
      <c r="S19" s="30"/>
      <c r="T19" s="30"/>
      <c r="U19" s="31"/>
      <c r="V19" s="29"/>
      <c r="W19" s="30"/>
      <c r="X19" s="30"/>
      <c r="Y19" s="30"/>
      <c r="Z19" s="31"/>
      <c r="AA19" s="29"/>
      <c r="AB19" s="30"/>
      <c r="AC19" s="30"/>
      <c r="AD19" s="30"/>
      <c r="AE19" s="31"/>
      <c r="AF19" s="29"/>
      <c r="AG19" s="30"/>
      <c r="AH19" s="30"/>
      <c r="AI19" s="30"/>
      <c r="AJ19" s="31"/>
      <c r="AK19" s="4"/>
      <c r="AL19" s="4"/>
    </row>
    <row r="20" spans="1:38" ht="15">
      <c r="A20" s="22" t="s">
        <v>38</v>
      </c>
      <c r="B20" s="29"/>
      <c r="C20" s="30"/>
      <c r="D20" s="30"/>
      <c r="E20" s="30"/>
      <c r="F20" s="31"/>
      <c r="G20" s="29"/>
      <c r="H20" s="30"/>
      <c r="I20" s="30"/>
      <c r="J20" s="30"/>
      <c r="K20" s="31"/>
      <c r="L20" s="29"/>
      <c r="M20" s="30"/>
      <c r="N20" s="30"/>
      <c r="O20" s="30"/>
      <c r="P20" s="31"/>
      <c r="Q20" s="29"/>
      <c r="R20" s="30"/>
      <c r="S20" s="30"/>
      <c r="T20" s="30"/>
      <c r="U20" s="31"/>
      <c r="V20" s="29"/>
      <c r="W20" s="30"/>
      <c r="X20" s="30"/>
      <c r="Y20" s="30"/>
      <c r="Z20" s="31"/>
      <c r="AA20" s="29"/>
      <c r="AB20" s="30"/>
      <c r="AC20" s="30"/>
      <c r="AD20" s="30"/>
      <c r="AE20" s="31"/>
      <c r="AF20" s="29"/>
      <c r="AG20" s="30"/>
      <c r="AH20" s="30"/>
      <c r="AI20" s="30"/>
      <c r="AJ20" s="31"/>
      <c r="AK20" s="4"/>
      <c r="AL20" s="4"/>
    </row>
    <row r="21" spans="1:38" ht="15">
      <c r="A21" s="21" t="s">
        <v>39</v>
      </c>
      <c r="B21" s="29"/>
      <c r="C21" s="30"/>
      <c r="D21" s="30"/>
      <c r="E21" s="30"/>
      <c r="F21" s="31"/>
      <c r="G21" s="29"/>
      <c r="H21" s="30"/>
      <c r="I21" s="30"/>
      <c r="J21" s="30"/>
      <c r="K21" s="31"/>
      <c r="L21" s="29"/>
      <c r="M21" s="30"/>
      <c r="N21" s="30"/>
      <c r="O21" s="30"/>
      <c r="P21" s="31"/>
      <c r="Q21" s="29"/>
      <c r="R21" s="30"/>
      <c r="S21" s="30"/>
      <c r="T21" s="30"/>
      <c r="U21" s="31"/>
      <c r="V21" s="29"/>
      <c r="W21" s="30"/>
      <c r="X21" s="30"/>
      <c r="Y21" s="30"/>
      <c r="Z21" s="31"/>
      <c r="AA21" s="29"/>
      <c r="AB21" s="30"/>
      <c r="AC21" s="30"/>
      <c r="AD21" s="30"/>
      <c r="AE21" s="31"/>
      <c r="AF21" s="29"/>
      <c r="AG21" s="30"/>
      <c r="AH21" s="30"/>
      <c r="AI21" s="30"/>
      <c r="AJ21" s="31"/>
      <c r="AK21" s="4"/>
      <c r="AL21" s="4"/>
    </row>
    <row r="22" spans="1:38" ht="15">
      <c r="A22" s="21" t="s">
        <v>40</v>
      </c>
      <c r="B22" s="29"/>
      <c r="C22" s="30"/>
      <c r="D22" s="30"/>
      <c r="E22" s="30"/>
      <c r="F22" s="31"/>
      <c r="G22" s="29"/>
      <c r="H22" s="30"/>
      <c r="I22" s="30"/>
      <c r="J22" s="30"/>
      <c r="K22" s="31"/>
      <c r="L22" s="29"/>
      <c r="M22" s="30"/>
      <c r="N22" s="30"/>
      <c r="O22" s="30"/>
      <c r="P22" s="31"/>
      <c r="Q22" s="29"/>
      <c r="R22" s="30"/>
      <c r="S22" s="30"/>
      <c r="T22" s="30"/>
      <c r="U22" s="31"/>
      <c r="V22" s="29"/>
      <c r="W22" s="30"/>
      <c r="X22" s="30"/>
      <c r="Y22" s="30"/>
      <c r="Z22" s="31"/>
      <c r="AA22" s="29"/>
      <c r="AB22" s="30"/>
      <c r="AC22" s="30"/>
      <c r="AD22" s="30"/>
      <c r="AE22" s="31"/>
      <c r="AF22" s="29"/>
      <c r="AG22" s="30"/>
      <c r="AH22" s="30"/>
      <c r="AI22" s="30"/>
      <c r="AJ22" s="31"/>
      <c r="AK22" s="4"/>
      <c r="AL22" s="4"/>
    </row>
    <row r="23" spans="1:38" ht="15">
      <c r="A23" s="21" t="s">
        <v>41</v>
      </c>
      <c r="B23" s="29"/>
      <c r="C23" s="30"/>
      <c r="D23" s="30"/>
      <c r="E23" s="30"/>
      <c r="F23" s="31"/>
      <c r="G23" s="29"/>
      <c r="H23" s="30"/>
      <c r="I23" s="30"/>
      <c r="J23" s="30"/>
      <c r="K23" s="31"/>
      <c r="L23" s="29"/>
      <c r="M23" s="30"/>
      <c r="N23" s="30"/>
      <c r="O23" s="30"/>
      <c r="P23" s="31"/>
      <c r="Q23" s="29"/>
      <c r="R23" s="30"/>
      <c r="S23" s="30"/>
      <c r="T23" s="30"/>
      <c r="U23" s="31"/>
      <c r="V23" s="29"/>
      <c r="W23" s="30"/>
      <c r="X23" s="30"/>
      <c r="Y23" s="30"/>
      <c r="Z23" s="31"/>
      <c r="AA23" s="29"/>
      <c r="AB23" s="30"/>
      <c r="AC23" s="30"/>
      <c r="AD23" s="30"/>
      <c r="AE23" s="31"/>
      <c r="AF23" s="29"/>
      <c r="AG23" s="30"/>
      <c r="AH23" s="30"/>
      <c r="AI23" s="30"/>
      <c r="AJ23" s="31"/>
      <c r="AK23" s="4"/>
      <c r="AL23" s="4"/>
    </row>
    <row r="24" spans="1:38" ht="15">
      <c r="A24" s="22" t="s">
        <v>42</v>
      </c>
      <c r="B24" s="29"/>
      <c r="C24" s="30"/>
      <c r="D24" s="30"/>
      <c r="E24" s="30"/>
      <c r="F24" s="31"/>
      <c r="G24" s="29"/>
      <c r="H24" s="30"/>
      <c r="I24" s="30"/>
      <c r="J24" s="30"/>
      <c r="K24" s="31"/>
      <c r="L24" s="29"/>
      <c r="M24" s="30"/>
      <c r="N24" s="30"/>
      <c r="O24" s="30"/>
      <c r="P24" s="31"/>
      <c r="Q24" s="29"/>
      <c r="R24" s="30"/>
      <c r="S24" s="30"/>
      <c r="T24" s="30"/>
      <c r="U24" s="31"/>
      <c r="V24" s="29"/>
      <c r="W24" s="30"/>
      <c r="X24" s="30"/>
      <c r="Y24" s="30"/>
      <c r="Z24" s="31"/>
      <c r="AA24" s="29"/>
      <c r="AB24" s="30"/>
      <c r="AC24" s="30"/>
      <c r="AD24" s="30"/>
      <c r="AE24" s="31"/>
      <c r="AF24" s="29"/>
      <c r="AG24" s="30"/>
      <c r="AH24" s="30"/>
      <c r="AI24" s="30"/>
      <c r="AJ24" s="31"/>
      <c r="AK24" s="4"/>
      <c r="AL24" s="4"/>
    </row>
    <row r="25" spans="1:38" ht="15">
      <c r="A25" s="22" t="s">
        <v>43</v>
      </c>
      <c r="B25" s="29"/>
      <c r="C25" s="30"/>
      <c r="D25" s="30"/>
      <c r="E25" s="30"/>
      <c r="F25" s="31"/>
      <c r="G25" s="29"/>
      <c r="H25" s="30"/>
      <c r="I25" s="30"/>
      <c r="J25" s="30"/>
      <c r="K25" s="31"/>
      <c r="L25" s="29"/>
      <c r="M25" s="30"/>
      <c r="N25" s="30"/>
      <c r="O25" s="30"/>
      <c r="P25" s="31"/>
      <c r="Q25" s="29"/>
      <c r="R25" s="30"/>
      <c r="S25" s="30"/>
      <c r="T25" s="30"/>
      <c r="U25" s="31"/>
      <c r="V25" s="29"/>
      <c r="W25" s="30"/>
      <c r="X25" s="30"/>
      <c r="Y25" s="30"/>
      <c r="Z25" s="31"/>
      <c r="AA25" s="29"/>
      <c r="AB25" s="30"/>
      <c r="AC25" s="30"/>
      <c r="AD25" s="30"/>
      <c r="AE25" s="31"/>
      <c r="AF25" s="29"/>
      <c r="AG25" s="30"/>
      <c r="AH25" s="30"/>
      <c r="AI25" s="30"/>
      <c r="AJ25" s="31"/>
      <c r="AK25" s="4"/>
      <c r="AL25" s="4"/>
    </row>
    <row r="26" spans="1:38" ht="15">
      <c r="A26" s="22" t="s">
        <v>44</v>
      </c>
      <c r="B26" s="29"/>
      <c r="C26" s="30"/>
      <c r="D26" s="30"/>
      <c r="E26" s="30"/>
      <c r="F26" s="31"/>
      <c r="G26" s="29"/>
      <c r="H26" s="30"/>
      <c r="I26" s="30"/>
      <c r="J26" s="30"/>
      <c r="K26" s="31"/>
      <c r="L26" s="29"/>
      <c r="M26" s="30"/>
      <c r="N26" s="30"/>
      <c r="O26" s="30"/>
      <c r="P26" s="31"/>
      <c r="Q26" s="29"/>
      <c r="R26" s="30"/>
      <c r="S26" s="30"/>
      <c r="T26" s="30"/>
      <c r="U26" s="31"/>
      <c r="V26" s="29"/>
      <c r="W26" s="30"/>
      <c r="X26" s="30"/>
      <c r="Y26" s="30"/>
      <c r="Z26" s="31"/>
      <c r="AA26" s="29"/>
      <c r="AB26" s="30"/>
      <c r="AC26" s="30"/>
      <c r="AD26" s="30"/>
      <c r="AE26" s="31"/>
      <c r="AF26" s="29"/>
      <c r="AG26" s="30"/>
      <c r="AH26" s="30"/>
      <c r="AI26" s="30"/>
      <c r="AJ26" s="31"/>
      <c r="AK26" s="4"/>
      <c r="AL26" s="4"/>
    </row>
    <row r="27" spans="1:38" ht="15">
      <c r="A27" s="22" t="s">
        <v>45</v>
      </c>
      <c r="B27" s="29"/>
      <c r="C27" s="30"/>
      <c r="D27" s="30"/>
      <c r="E27" s="30"/>
      <c r="F27" s="31"/>
      <c r="G27" s="29"/>
      <c r="H27" s="30"/>
      <c r="I27" s="30"/>
      <c r="J27" s="30"/>
      <c r="K27" s="31"/>
      <c r="L27" s="29"/>
      <c r="M27" s="30"/>
      <c r="N27" s="30"/>
      <c r="O27" s="30"/>
      <c r="P27" s="31"/>
      <c r="Q27" s="29"/>
      <c r="R27" s="30"/>
      <c r="S27" s="30"/>
      <c r="T27" s="30"/>
      <c r="U27" s="31"/>
      <c r="V27" s="29"/>
      <c r="W27" s="30"/>
      <c r="X27" s="30"/>
      <c r="Y27" s="30"/>
      <c r="Z27" s="31"/>
      <c r="AA27" s="29"/>
      <c r="AB27" s="30"/>
      <c r="AC27" s="30"/>
      <c r="AD27" s="30"/>
      <c r="AE27" s="31"/>
      <c r="AF27" s="29"/>
      <c r="AG27" s="30"/>
      <c r="AH27" s="30"/>
      <c r="AI27" s="30"/>
      <c r="AJ27" s="31"/>
      <c r="AK27" s="4"/>
      <c r="AL27" s="4"/>
    </row>
    <row r="28" spans="1:38" ht="15.75" thickBot="1">
      <c r="A28" s="22" t="s">
        <v>46</v>
      </c>
      <c r="B28" s="29"/>
      <c r="C28" s="30"/>
      <c r="D28" s="30"/>
      <c r="E28" s="30"/>
      <c r="F28" s="31"/>
      <c r="G28" s="29"/>
      <c r="H28" s="30"/>
      <c r="I28" s="30"/>
      <c r="J28" s="30"/>
      <c r="K28" s="31"/>
      <c r="L28" s="29"/>
      <c r="M28" s="30"/>
      <c r="N28" s="30"/>
      <c r="O28" s="30"/>
      <c r="P28" s="31"/>
      <c r="Q28" s="29"/>
      <c r="R28" s="30"/>
      <c r="S28" s="30"/>
      <c r="T28" s="30"/>
      <c r="U28" s="31"/>
      <c r="V28" s="29"/>
      <c r="W28" s="30"/>
      <c r="X28" s="30"/>
      <c r="Y28" s="30"/>
      <c r="Z28" s="31"/>
      <c r="AA28" s="29"/>
      <c r="AB28" s="30"/>
      <c r="AC28" s="30"/>
      <c r="AD28" s="30"/>
      <c r="AE28" s="31"/>
      <c r="AF28" s="29"/>
      <c r="AG28" s="30"/>
      <c r="AH28" s="30"/>
      <c r="AI28" s="30"/>
      <c r="AJ28" s="31"/>
      <c r="AK28" s="4"/>
      <c r="AL28" s="4"/>
    </row>
    <row r="29" spans="1:38" ht="15.75" thickBot="1">
      <c r="A29" s="15" t="s">
        <v>47</v>
      </c>
      <c r="B29" s="35">
        <f aca="true" t="shared" si="0" ref="B29:K29">+B30</f>
        <v>0</v>
      </c>
      <c r="C29" s="36">
        <f t="shared" si="0"/>
        <v>93419190</v>
      </c>
      <c r="D29" s="36">
        <f t="shared" si="0"/>
        <v>68341268</v>
      </c>
      <c r="E29" s="36">
        <f t="shared" si="0"/>
        <v>67559844</v>
      </c>
      <c r="F29" s="36">
        <f t="shared" si="0"/>
        <v>0</v>
      </c>
      <c r="G29" s="19">
        <f t="shared" si="0"/>
        <v>430000</v>
      </c>
      <c r="H29" s="17">
        <f t="shared" si="0"/>
        <v>535695000</v>
      </c>
      <c r="I29" s="17">
        <f t="shared" si="0"/>
        <v>307429083</v>
      </c>
      <c r="J29" s="17">
        <f t="shared" si="0"/>
        <v>306265386</v>
      </c>
      <c r="K29" s="17">
        <f t="shared" si="0"/>
        <v>0</v>
      </c>
      <c r="L29" s="19">
        <v>0</v>
      </c>
      <c r="M29" s="17">
        <v>0</v>
      </c>
      <c r="N29" s="17">
        <v>0</v>
      </c>
      <c r="O29" s="17">
        <v>0</v>
      </c>
      <c r="P29" s="18">
        <v>0</v>
      </c>
      <c r="Q29" s="19">
        <v>0</v>
      </c>
      <c r="R29" s="17">
        <v>0</v>
      </c>
      <c r="S29" s="17">
        <v>0</v>
      </c>
      <c r="T29" s="17">
        <v>0</v>
      </c>
      <c r="U29" s="18">
        <v>0</v>
      </c>
      <c r="V29" s="19">
        <v>0</v>
      </c>
      <c r="W29" s="17">
        <v>0</v>
      </c>
      <c r="X29" s="17">
        <v>0</v>
      </c>
      <c r="Y29" s="17">
        <v>0</v>
      </c>
      <c r="Z29" s="18">
        <v>0</v>
      </c>
      <c r="AA29" s="19">
        <v>0</v>
      </c>
      <c r="AB29" s="17">
        <v>0</v>
      </c>
      <c r="AC29" s="17">
        <v>0</v>
      </c>
      <c r="AD29" s="17">
        <v>0</v>
      </c>
      <c r="AE29" s="18">
        <v>0</v>
      </c>
      <c r="AF29" s="19">
        <f>+B29+G29+L29+Q29+V29+AA29</f>
        <v>430000</v>
      </c>
      <c r="AG29" s="17">
        <f>+C29+H29+M29+R29+W29+AB29</f>
        <v>629114190</v>
      </c>
      <c r="AH29" s="17">
        <f aca="true" t="shared" si="1" ref="AH29:AJ30">+D29+I29+N29+S29+X29+AC29</f>
        <v>375770351</v>
      </c>
      <c r="AI29" s="17">
        <f t="shared" si="1"/>
        <v>373825230</v>
      </c>
      <c r="AJ29" s="17">
        <f t="shared" si="1"/>
        <v>0</v>
      </c>
      <c r="AK29" s="4"/>
      <c r="AL29" s="4"/>
    </row>
    <row r="30" spans="1:38" ht="15">
      <c r="A30" s="21" t="s">
        <v>48</v>
      </c>
      <c r="B30" s="37"/>
      <c r="C30" s="38">
        <v>93419190</v>
      </c>
      <c r="D30" s="38">
        <v>68341268</v>
      </c>
      <c r="E30" s="38">
        <v>67559844</v>
      </c>
      <c r="F30" s="39">
        <v>0</v>
      </c>
      <c r="G30" s="23">
        <f>430000</f>
        <v>430000</v>
      </c>
      <c r="H30" s="23">
        <f>415000+535280000</f>
        <v>535695000</v>
      </c>
      <c r="I30" s="23">
        <f>152523+307276560</f>
        <v>307429083</v>
      </c>
      <c r="J30" s="24">
        <f>62801+306202585</f>
        <v>306265386</v>
      </c>
      <c r="K30" s="25">
        <v>0</v>
      </c>
      <c r="L30" s="22">
        <v>0</v>
      </c>
      <c r="M30" s="23">
        <v>0</v>
      </c>
      <c r="N30" s="23">
        <v>0</v>
      </c>
      <c r="O30" s="23">
        <v>0</v>
      </c>
      <c r="P30" s="26">
        <v>0</v>
      </c>
      <c r="Q30" s="22">
        <v>0</v>
      </c>
      <c r="R30" s="23">
        <v>0</v>
      </c>
      <c r="S30" s="23">
        <v>0</v>
      </c>
      <c r="T30" s="23">
        <v>0</v>
      </c>
      <c r="U30" s="26">
        <v>0</v>
      </c>
      <c r="V30" s="22">
        <v>0</v>
      </c>
      <c r="W30" s="23">
        <v>0</v>
      </c>
      <c r="X30" s="23">
        <v>0</v>
      </c>
      <c r="Y30" s="23">
        <v>0</v>
      </c>
      <c r="Z30" s="26">
        <v>0</v>
      </c>
      <c r="AA30" s="22">
        <v>0</v>
      </c>
      <c r="AB30" s="23">
        <v>0</v>
      </c>
      <c r="AC30" s="23">
        <v>0</v>
      </c>
      <c r="AD30" s="23">
        <v>0</v>
      </c>
      <c r="AE30" s="26">
        <v>0</v>
      </c>
      <c r="AF30" s="40">
        <f>+B30+G30+L30+Q30+V30+AA30</f>
        <v>430000</v>
      </c>
      <c r="AG30" s="41">
        <f>+C30+H30+M30+R30+W30+AB30</f>
        <v>629114190</v>
      </c>
      <c r="AH30" s="41">
        <f t="shared" si="1"/>
        <v>375770351</v>
      </c>
      <c r="AI30" s="41">
        <f t="shared" si="1"/>
        <v>373825230</v>
      </c>
      <c r="AJ30" s="41">
        <f t="shared" si="1"/>
        <v>0</v>
      </c>
      <c r="AK30" s="4"/>
      <c r="AL30" s="4"/>
    </row>
    <row r="31" spans="1:38" ht="15">
      <c r="A31" s="21" t="s">
        <v>49</v>
      </c>
      <c r="B31" s="42"/>
      <c r="C31" s="30"/>
      <c r="D31" s="30"/>
      <c r="E31" s="30"/>
      <c r="F31" s="43"/>
      <c r="G31" s="30"/>
      <c r="H31" s="30"/>
      <c r="I31" s="30"/>
      <c r="J31" s="30"/>
      <c r="K31" s="31"/>
      <c r="L31" s="29"/>
      <c r="M31" s="30"/>
      <c r="N31" s="30"/>
      <c r="O31" s="30"/>
      <c r="P31" s="31"/>
      <c r="Q31" s="29"/>
      <c r="R31" s="30"/>
      <c r="S31" s="30"/>
      <c r="T31" s="30"/>
      <c r="U31" s="31"/>
      <c r="V31" s="29"/>
      <c r="W31" s="30"/>
      <c r="X31" s="30"/>
      <c r="Y31" s="30"/>
      <c r="Z31" s="31"/>
      <c r="AA31" s="29"/>
      <c r="AB31" s="30"/>
      <c r="AC31" s="30"/>
      <c r="AD31" s="30"/>
      <c r="AE31" s="31"/>
      <c r="AF31" s="29"/>
      <c r="AG31" s="30"/>
      <c r="AH31" s="30"/>
      <c r="AI31" s="30"/>
      <c r="AJ31" s="31"/>
      <c r="AK31" s="4"/>
      <c r="AL31" s="4"/>
    </row>
    <row r="32" spans="1:38" ht="15">
      <c r="A32" s="22" t="s">
        <v>42</v>
      </c>
      <c r="B32" s="42"/>
      <c r="C32" s="30"/>
      <c r="D32" s="30"/>
      <c r="E32" s="30"/>
      <c r="F32" s="43"/>
      <c r="G32" s="30"/>
      <c r="H32" s="30"/>
      <c r="I32" s="30"/>
      <c r="J32" s="30"/>
      <c r="K32" s="31"/>
      <c r="L32" s="29"/>
      <c r="M32" s="30"/>
      <c r="N32" s="30"/>
      <c r="O32" s="30"/>
      <c r="P32" s="31"/>
      <c r="Q32" s="29"/>
      <c r="R32" s="30"/>
      <c r="S32" s="30"/>
      <c r="T32" s="30"/>
      <c r="U32" s="31"/>
      <c r="V32" s="29"/>
      <c r="W32" s="30"/>
      <c r="X32" s="30"/>
      <c r="Y32" s="30"/>
      <c r="Z32" s="31"/>
      <c r="AA32" s="29"/>
      <c r="AB32" s="30"/>
      <c r="AC32" s="30"/>
      <c r="AD32" s="30"/>
      <c r="AE32" s="31"/>
      <c r="AF32" s="29"/>
      <c r="AG32" s="30"/>
      <c r="AH32" s="30"/>
      <c r="AI32" s="30"/>
      <c r="AJ32" s="31"/>
      <c r="AK32" s="4"/>
      <c r="AL32" s="4"/>
    </row>
    <row r="33" spans="1:36" ht="15">
      <c r="A33" s="22" t="s">
        <v>43</v>
      </c>
      <c r="B33" s="42"/>
      <c r="C33" s="30"/>
      <c r="D33" s="30"/>
      <c r="E33" s="30"/>
      <c r="F33" s="43"/>
      <c r="G33" s="30"/>
      <c r="H33" s="30"/>
      <c r="I33" s="30"/>
      <c r="J33" s="30"/>
      <c r="K33" s="31"/>
      <c r="L33" s="29"/>
      <c r="M33" s="30"/>
      <c r="N33" s="30"/>
      <c r="O33" s="30"/>
      <c r="P33" s="31"/>
      <c r="Q33" s="29"/>
      <c r="R33" s="30"/>
      <c r="S33" s="30"/>
      <c r="T33" s="30"/>
      <c r="U33" s="31"/>
      <c r="V33" s="29"/>
      <c r="W33" s="30"/>
      <c r="X33" s="30"/>
      <c r="Y33" s="30"/>
      <c r="Z33" s="31"/>
      <c r="AA33" s="29"/>
      <c r="AB33" s="30"/>
      <c r="AC33" s="30"/>
      <c r="AD33" s="30"/>
      <c r="AE33" s="31"/>
      <c r="AF33" s="29"/>
      <c r="AG33" s="30"/>
      <c r="AH33" s="30"/>
      <c r="AI33" s="30"/>
      <c r="AJ33" s="31"/>
    </row>
    <row r="34" spans="1:36" ht="15">
      <c r="A34" s="22" t="s">
        <v>44</v>
      </c>
      <c r="B34" s="42"/>
      <c r="C34" s="30"/>
      <c r="D34" s="30"/>
      <c r="E34" s="30"/>
      <c r="F34" s="43"/>
      <c r="G34" s="30"/>
      <c r="H34" s="30"/>
      <c r="I34" s="30"/>
      <c r="J34" s="30"/>
      <c r="K34" s="31"/>
      <c r="L34" s="29"/>
      <c r="M34" s="30"/>
      <c r="N34" s="30"/>
      <c r="O34" s="30"/>
      <c r="P34" s="31"/>
      <c r="Q34" s="29"/>
      <c r="R34" s="30"/>
      <c r="S34" s="30"/>
      <c r="T34" s="30"/>
      <c r="U34" s="31"/>
      <c r="V34" s="29"/>
      <c r="W34" s="30"/>
      <c r="X34" s="30"/>
      <c r="Y34" s="30"/>
      <c r="Z34" s="31"/>
      <c r="AA34" s="29"/>
      <c r="AB34" s="30"/>
      <c r="AC34" s="30"/>
      <c r="AD34" s="30"/>
      <c r="AE34" s="31"/>
      <c r="AF34" s="29"/>
      <c r="AG34" s="30"/>
      <c r="AH34" s="30"/>
      <c r="AI34" s="30"/>
      <c r="AJ34" s="31"/>
    </row>
    <row r="35" spans="1:36" ht="15">
      <c r="A35" s="22" t="s">
        <v>45</v>
      </c>
      <c r="B35" s="42"/>
      <c r="C35" s="30"/>
      <c r="D35" s="30"/>
      <c r="E35" s="30"/>
      <c r="F35" s="43"/>
      <c r="G35" s="30"/>
      <c r="H35" s="30"/>
      <c r="I35" s="30"/>
      <c r="J35" s="30"/>
      <c r="K35" s="31"/>
      <c r="L35" s="29"/>
      <c r="M35" s="30"/>
      <c r="N35" s="30"/>
      <c r="O35" s="30"/>
      <c r="P35" s="31"/>
      <c r="Q35" s="29"/>
      <c r="R35" s="30"/>
      <c r="S35" s="30"/>
      <c r="T35" s="30"/>
      <c r="U35" s="31"/>
      <c r="V35" s="29"/>
      <c r="W35" s="30"/>
      <c r="X35" s="30"/>
      <c r="Y35" s="30"/>
      <c r="Z35" s="31"/>
      <c r="AA35" s="29"/>
      <c r="AB35" s="30"/>
      <c r="AC35" s="30"/>
      <c r="AD35" s="30"/>
      <c r="AE35" s="31"/>
      <c r="AF35" s="29"/>
      <c r="AG35" s="30"/>
      <c r="AH35" s="30"/>
      <c r="AI35" s="30"/>
      <c r="AJ35" s="31"/>
    </row>
    <row r="36" spans="1:36" ht="15">
      <c r="A36" s="22" t="s">
        <v>46</v>
      </c>
      <c r="B36" s="42"/>
      <c r="C36" s="30"/>
      <c r="D36" s="30"/>
      <c r="E36" s="30"/>
      <c r="F36" s="43"/>
      <c r="G36" s="30"/>
      <c r="H36" s="30"/>
      <c r="I36" s="30"/>
      <c r="J36" s="30"/>
      <c r="K36" s="31"/>
      <c r="L36" s="29"/>
      <c r="M36" s="30"/>
      <c r="N36" s="30"/>
      <c r="O36" s="30"/>
      <c r="P36" s="31"/>
      <c r="Q36" s="29"/>
      <c r="R36" s="30"/>
      <c r="S36" s="30"/>
      <c r="T36" s="30"/>
      <c r="U36" s="31"/>
      <c r="V36" s="29"/>
      <c r="W36" s="30"/>
      <c r="X36" s="30"/>
      <c r="Y36" s="30"/>
      <c r="Z36" s="31"/>
      <c r="AA36" s="29"/>
      <c r="AB36" s="30"/>
      <c r="AC36" s="30"/>
      <c r="AD36" s="30"/>
      <c r="AE36" s="31"/>
      <c r="AF36" s="29"/>
      <c r="AG36" s="30"/>
      <c r="AH36" s="30"/>
      <c r="AI36" s="30"/>
      <c r="AJ36" s="31"/>
    </row>
    <row r="37" spans="1:36" ht="15">
      <c r="A37" s="21" t="s">
        <v>50</v>
      </c>
      <c r="B37" s="42"/>
      <c r="C37" s="30"/>
      <c r="D37" s="30"/>
      <c r="E37" s="30"/>
      <c r="F37" s="43"/>
      <c r="G37" s="30"/>
      <c r="H37" s="30"/>
      <c r="I37" s="30"/>
      <c r="J37" s="30"/>
      <c r="K37" s="31"/>
      <c r="L37" s="29"/>
      <c r="M37" s="30"/>
      <c r="N37" s="30"/>
      <c r="O37" s="30"/>
      <c r="P37" s="31"/>
      <c r="Q37" s="29"/>
      <c r="R37" s="30"/>
      <c r="S37" s="30"/>
      <c r="T37" s="30"/>
      <c r="U37" s="31"/>
      <c r="V37" s="29"/>
      <c r="W37" s="30"/>
      <c r="X37" s="30"/>
      <c r="Y37" s="30"/>
      <c r="Z37" s="31"/>
      <c r="AA37" s="29"/>
      <c r="AB37" s="30"/>
      <c r="AC37" s="30"/>
      <c r="AD37" s="30"/>
      <c r="AE37" s="31"/>
      <c r="AF37" s="29"/>
      <c r="AG37" s="30"/>
      <c r="AH37" s="30"/>
      <c r="AI37" s="30"/>
      <c r="AJ37" s="31"/>
    </row>
    <row r="38" spans="1:36" ht="15.75" thickBot="1">
      <c r="A38" s="21" t="s">
        <v>51</v>
      </c>
      <c r="B38" s="44"/>
      <c r="C38" s="45"/>
      <c r="D38" s="45"/>
      <c r="E38" s="45"/>
      <c r="F38" s="46"/>
      <c r="G38" s="30"/>
      <c r="H38" s="30"/>
      <c r="I38" s="30"/>
      <c r="J38" s="30"/>
      <c r="K38" s="31"/>
      <c r="L38" s="29"/>
      <c r="M38" s="30"/>
      <c r="N38" s="30"/>
      <c r="O38" s="30"/>
      <c r="P38" s="31"/>
      <c r="Q38" s="29"/>
      <c r="R38" s="30"/>
      <c r="S38" s="30"/>
      <c r="T38" s="30"/>
      <c r="U38" s="31"/>
      <c r="V38" s="29"/>
      <c r="W38" s="30"/>
      <c r="X38" s="30"/>
      <c r="Y38" s="30"/>
      <c r="Z38" s="31"/>
      <c r="AA38" s="29"/>
      <c r="AB38" s="30"/>
      <c r="AC38" s="30"/>
      <c r="AD38" s="30"/>
      <c r="AE38" s="31"/>
      <c r="AF38" s="29"/>
      <c r="AG38" s="30"/>
      <c r="AH38" s="30"/>
      <c r="AI38" s="30"/>
      <c r="AJ38" s="31"/>
    </row>
    <row r="39" spans="1:36" ht="15.75" thickBot="1">
      <c r="A39" s="37" t="s">
        <v>52</v>
      </c>
      <c r="B39" s="47">
        <f>+B16+B29</f>
        <v>0</v>
      </c>
      <c r="C39" s="47">
        <f>+C16+C29</f>
        <v>93419190</v>
      </c>
      <c r="D39" s="47">
        <f>+D16+D29</f>
        <v>68341268</v>
      </c>
      <c r="E39" s="47">
        <f>+E16+E29</f>
        <v>67559844</v>
      </c>
      <c r="F39" s="47">
        <f>+F16+F29</f>
        <v>0</v>
      </c>
      <c r="G39" s="48">
        <f>G29</f>
        <v>430000</v>
      </c>
      <c r="H39" s="48">
        <f>H29+H16</f>
        <v>535695000</v>
      </c>
      <c r="I39" s="48">
        <f>I29</f>
        <v>307429083</v>
      </c>
      <c r="J39" s="48">
        <f>J29</f>
        <v>306265386</v>
      </c>
      <c r="K39" s="48">
        <f>K29</f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48">
        <f>+B39+G39+L39+Q39+V39+AA39</f>
        <v>430000</v>
      </c>
      <c r="AG39" s="48">
        <f>+C39+H39+M39+R39+W39+AB39</f>
        <v>629114190</v>
      </c>
      <c r="AH39" s="48">
        <f aca="true" t="shared" si="2" ref="AH39:AJ40">+D39+I39+N39+S39+X39+AC39</f>
        <v>375770351</v>
      </c>
      <c r="AI39" s="48">
        <f t="shared" si="2"/>
        <v>373825230</v>
      </c>
      <c r="AJ39" s="49">
        <f t="shared" si="2"/>
        <v>0</v>
      </c>
    </row>
    <row r="40" spans="1:36" ht="15.75" thickBot="1">
      <c r="A40" s="50" t="s">
        <v>53</v>
      </c>
      <c r="B40" s="51">
        <v>0</v>
      </c>
      <c r="C40" s="51">
        <f aca="true" t="shared" si="3" ref="C40:K40">C39</f>
        <v>93419190</v>
      </c>
      <c r="D40" s="51">
        <f t="shared" si="3"/>
        <v>68341268</v>
      </c>
      <c r="E40" s="51">
        <f t="shared" si="3"/>
        <v>67559844</v>
      </c>
      <c r="F40" s="51">
        <f t="shared" si="3"/>
        <v>0</v>
      </c>
      <c r="G40" s="51">
        <f t="shared" si="3"/>
        <v>430000</v>
      </c>
      <c r="H40" s="51">
        <f t="shared" si="3"/>
        <v>535695000</v>
      </c>
      <c r="I40" s="51">
        <f t="shared" si="3"/>
        <v>307429083</v>
      </c>
      <c r="J40" s="51">
        <f t="shared" si="3"/>
        <v>306265386</v>
      </c>
      <c r="K40" s="51">
        <f t="shared" si="3"/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51">
        <v>0</v>
      </c>
      <c r="AA40" s="51">
        <v>0</v>
      </c>
      <c r="AB40" s="51">
        <v>0</v>
      </c>
      <c r="AC40" s="51">
        <v>0</v>
      </c>
      <c r="AD40" s="51">
        <v>0</v>
      </c>
      <c r="AE40" s="51">
        <v>0</v>
      </c>
      <c r="AF40" s="51">
        <f>+B40+G40+L40+Q40+V40+AA40</f>
        <v>430000</v>
      </c>
      <c r="AG40" s="51">
        <f>+C40+H40+M40+R40+W40+AB40</f>
        <v>629114190</v>
      </c>
      <c r="AH40" s="51">
        <f t="shared" si="2"/>
        <v>375770351</v>
      </c>
      <c r="AI40" s="51">
        <f t="shared" si="2"/>
        <v>373825230</v>
      </c>
      <c r="AJ40" s="52">
        <f t="shared" si="2"/>
        <v>0</v>
      </c>
    </row>
    <row r="41" spans="1:36" ht="15">
      <c r="A41" s="22" t="s">
        <v>54</v>
      </c>
      <c r="B41" s="22">
        <v>0</v>
      </c>
      <c r="C41" s="23">
        <v>0</v>
      </c>
      <c r="D41" s="47">
        <v>0</v>
      </c>
      <c r="E41" s="53"/>
      <c r="F41" s="54"/>
      <c r="G41" s="55">
        <v>0</v>
      </c>
      <c r="H41" s="47">
        <v>802208142</v>
      </c>
      <c r="I41" s="23">
        <v>657060318</v>
      </c>
      <c r="J41" s="53"/>
      <c r="K41" s="54"/>
      <c r="L41" s="55">
        <v>0</v>
      </c>
      <c r="M41" s="47">
        <v>0</v>
      </c>
      <c r="N41" s="47">
        <v>0</v>
      </c>
      <c r="O41" s="53"/>
      <c r="P41" s="54"/>
      <c r="Q41" s="55">
        <v>0</v>
      </c>
      <c r="R41" s="47">
        <v>0</v>
      </c>
      <c r="S41" s="47">
        <v>0</v>
      </c>
      <c r="T41" s="53"/>
      <c r="U41" s="54"/>
      <c r="V41" s="55">
        <v>0</v>
      </c>
      <c r="W41" s="47">
        <v>0</v>
      </c>
      <c r="X41" s="47">
        <v>0</v>
      </c>
      <c r="Y41" s="53"/>
      <c r="Z41" s="54"/>
      <c r="AA41" s="55">
        <v>0</v>
      </c>
      <c r="AB41" s="47">
        <v>0</v>
      </c>
      <c r="AC41" s="47">
        <v>0</v>
      </c>
      <c r="AD41" s="53"/>
      <c r="AE41" s="54"/>
      <c r="AF41" s="55">
        <v>0</v>
      </c>
      <c r="AG41" s="47">
        <v>0</v>
      </c>
      <c r="AH41" s="47">
        <v>0</v>
      </c>
      <c r="AI41" s="53"/>
      <c r="AJ41" s="54"/>
    </row>
    <row r="42" spans="1:36" ht="15.75" thickBot="1">
      <c r="A42" s="22" t="s">
        <v>55</v>
      </c>
      <c r="B42" s="22">
        <v>0</v>
      </c>
      <c r="C42" s="23">
        <v>898890798</v>
      </c>
      <c r="D42" s="47">
        <v>835463048</v>
      </c>
      <c r="E42" s="47">
        <v>643974466</v>
      </c>
      <c r="F42" s="56">
        <v>0</v>
      </c>
      <c r="G42" s="55">
        <v>0</v>
      </c>
      <c r="H42" s="47">
        <v>0</v>
      </c>
      <c r="I42" s="23">
        <v>0</v>
      </c>
      <c r="J42" s="47">
        <v>0</v>
      </c>
      <c r="K42" s="56">
        <v>0</v>
      </c>
      <c r="L42" s="55">
        <v>0</v>
      </c>
      <c r="M42" s="47">
        <v>0</v>
      </c>
      <c r="N42" s="47">
        <v>0</v>
      </c>
      <c r="O42" s="57">
        <v>0</v>
      </c>
      <c r="P42" s="58">
        <v>0</v>
      </c>
      <c r="Q42" s="55">
        <v>0</v>
      </c>
      <c r="R42" s="47">
        <v>0</v>
      </c>
      <c r="S42" s="47">
        <v>0</v>
      </c>
      <c r="T42" s="57">
        <v>0</v>
      </c>
      <c r="U42" s="58">
        <v>0</v>
      </c>
      <c r="V42" s="55">
        <v>0</v>
      </c>
      <c r="W42" s="47">
        <v>0</v>
      </c>
      <c r="X42" s="47">
        <v>0</v>
      </c>
      <c r="Y42" s="57">
        <v>0</v>
      </c>
      <c r="Z42" s="58">
        <v>0</v>
      </c>
      <c r="AA42" s="55">
        <v>0</v>
      </c>
      <c r="AB42" s="47">
        <v>0</v>
      </c>
      <c r="AC42" s="47">
        <v>0</v>
      </c>
      <c r="AD42" s="57">
        <v>0</v>
      </c>
      <c r="AE42" s="58">
        <v>0</v>
      </c>
      <c r="AF42" s="59">
        <v>0</v>
      </c>
      <c r="AG42" s="57">
        <v>0</v>
      </c>
      <c r="AH42" s="57">
        <v>0</v>
      </c>
      <c r="AI42" s="57">
        <v>0</v>
      </c>
      <c r="AJ42" s="58">
        <v>0</v>
      </c>
    </row>
    <row r="43" spans="1:36" ht="15.75" thickBot="1">
      <c r="A43" s="15" t="s">
        <v>56</v>
      </c>
      <c r="B43" s="37">
        <f>+B44+B45</f>
        <v>0</v>
      </c>
      <c r="C43" s="38">
        <f>+C44+C45</f>
        <v>1370948660</v>
      </c>
      <c r="D43" s="38">
        <f>+D44+D45</f>
        <v>637618769</v>
      </c>
      <c r="E43" s="60"/>
      <c r="F43" s="61"/>
      <c r="G43" s="50">
        <f>+G44+G45</f>
        <v>430000</v>
      </c>
      <c r="H43" s="62">
        <f>+H44+H45</f>
        <v>430000</v>
      </c>
      <c r="I43" s="62">
        <f>+I44+I45</f>
        <v>0</v>
      </c>
      <c r="J43" s="63"/>
      <c r="K43" s="64"/>
      <c r="L43" s="16">
        <v>0</v>
      </c>
      <c r="M43" s="16">
        <v>0</v>
      </c>
      <c r="N43" s="16">
        <v>0</v>
      </c>
      <c r="O43" s="65"/>
      <c r="P43" s="66"/>
      <c r="Q43" s="15">
        <v>0</v>
      </c>
      <c r="R43" s="16">
        <v>0</v>
      </c>
      <c r="S43" s="16">
        <v>0</v>
      </c>
      <c r="T43" s="65"/>
      <c r="U43" s="66"/>
      <c r="V43" s="15">
        <v>0</v>
      </c>
      <c r="W43" s="16">
        <v>0</v>
      </c>
      <c r="X43" s="16">
        <v>0</v>
      </c>
      <c r="Y43" s="65"/>
      <c r="Z43" s="66"/>
      <c r="AA43" s="15">
        <v>0</v>
      </c>
      <c r="AB43" s="16">
        <v>0</v>
      </c>
      <c r="AC43" s="16">
        <v>0</v>
      </c>
      <c r="AD43" s="65"/>
      <c r="AE43" s="66"/>
      <c r="AF43" s="19">
        <f aca="true" t="shared" si="4" ref="AF43:AH45">+B43+G43+L43+Q43+V43+AA43</f>
        <v>430000</v>
      </c>
      <c r="AG43" s="17">
        <f>+C43+H43+M43+R43+W43+AB43</f>
        <v>1371378660</v>
      </c>
      <c r="AH43" s="17">
        <f t="shared" si="4"/>
        <v>637618769</v>
      </c>
      <c r="AI43" s="65"/>
      <c r="AJ43" s="66"/>
    </row>
    <row r="44" spans="1:36" ht="15">
      <c r="A44" s="22" t="s">
        <v>57</v>
      </c>
      <c r="B44" s="67"/>
      <c r="C44" s="48">
        <v>637618769</v>
      </c>
      <c r="D44" s="48">
        <v>637618769</v>
      </c>
      <c r="E44" s="60"/>
      <c r="F44" s="61"/>
      <c r="G44" s="47"/>
      <c r="H44" s="47"/>
      <c r="I44" s="23"/>
      <c r="J44" s="53"/>
      <c r="K44" s="54"/>
      <c r="L44" s="55">
        <v>0</v>
      </c>
      <c r="M44" s="47">
        <v>0</v>
      </c>
      <c r="N44" s="47">
        <v>0</v>
      </c>
      <c r="O44" s="53"/>
      <c r="P44" s="54"/>
      <c r="Q44" s="55">
        <v>0</v>
      </c>
      <c r="R44" s="47">
        <v>0</v>
      </c>
      <c r="S44" s="47">
        <v>0</v>
      </c>
      <c r="T44" s="53"/>
      <c r="U44" s="54"/>
      <c r="V44" s="55">
        <v>0</v>
      </c>
      <c r="W44" s="47">
        <v>0</v>
      </c>
      <c r="X44" s="47">
        <v>0</v>
      </c>
      <c r="Y44" s="53"/>
      <c r="Z44" s="54"/>
      <c r="AA44" s="55">
        <v>0</v>
      </c>
      <c r="AB44" s="47">
        <v>0</v>
      </c>
      <c r="AC44" s="47">
        <v>0</v>
      </c>
      <c r="AD44" s="53"/>
      <c r="AE44" s="54"/>
      <c r="AF44" s="55">
        <f t="shared" si="4"/>
        <v>0</v>
      </c>
      <c r="AG44" s="47">
        <f t="shared" si="4"/>
        <v>637618769</v>
      </c>
      <c r="AH44" s="47">
        <f t="shared" si="4"/>
        <v>637618769</v>
      </c>
      <c r="AI44" s="68"/>
      <c r="AJ44" s="69"/>
    </row>
    <row r="45" spans="1:36" ht="15.75" thickBot="1">
      <c r="A45" s="22" t="s">
        <v>58</v>
      </c>
      <c r="B45" s="70">
        <v>0</v>
      </c>
      <c r="C45" s="71">
        <v>733329891</v>
      </c>
      <c r="D45" s="71">
        <v>0</v>
      </c>
      <c r="E45" s="72"/>
      <c r="F45" s="73"/>
      <c r="G45" s="47">
        <v>430000</v>
      </c>
      <c r="H45" s="47">
        <v>430000</v>
      </c>
      <c r="I45" s="47">
        <v>0</v>
      </c>
      <c r="J45" s="53"/>
      <c r="K45" s="54"/>
      <c r="L45" s="55">
        <v>0</v>
      </c>
      <c r="M45" s="47">
        <v>0</v>
      </c>
      <c r="N45" s="47">
        <v>0</v>
      </c>
      <c r="O45" s="53"/>
      <c r="P45" s="54"/>
      <c r="Q45" s="55">
        <v>0</v>
      </c>
      <c r="R45" s="47">
        <v>0</v>
      </c>
      <c r="S45" s="47">
        <v>0</v>
      </c>
      <c r="T45" s="53"/>
      <c r="U45" s="54"/>
      <c r="V45" s="55">
        <v>0</v>
      </c>
      <c r="W45" s="47">
        <v>0</v>
      </c>
      <c r="X45" s="47">
        <v>0</v>
      </c>
      <c r="Y45" s="53"/>
      <c r="Z45" s="54"/>
      <c r="AA45" s="55">
        <v>0</v>
      </c>
      <c r="AB45" s="47">
        <v>0</v>
      </c>
      <c r="AC45" s="47">
        <v>0</v>
      </c>
      <c r="AD45" s="53"/>
      <c r="AE45" s="53"/>
      <c r="AF45" s="47">
        <f t="shared" si="4"/>
        <v>430000</v>
      </c>
      <c r="AG45" s="47">
        <f t="shared" si="4"/>
        <v>733759891</v>
      </c>
      <c r="AH45" s="47">
        <f t="shared" si="4"/>
        <v>0</v>
      </c>
      <c r="AI45" s="53"/>
      <c r="AJ45" s="54"/>
    </row>
    <row r="46" spans="1:36" ht="15.75" thickBot="1">
      <c r="A46" s="50" t="s">
        <v>59</v>
      </c>
      <c r="B46" s="74">
        <v>0</v>
      </c>
      <c r="C46" s="75">
        <v>0</v>
      </c>
      <c r="D46" s="75">
        <v>0</v>
      </c>
      <c r="E46" s="76"/>
      <c r="F46" s="77"/>
      <c r="G46" s="74">
        <v>0</v>
      </c>
      <c r="H46" s="75">
        <v>0</v>
      </c>
      <c r="I46" s="75">
        <v>0</v>
      </c>
      <c r="J46" s="76"/>
      <c r="K46" s="77"/>
      <c r="L46" s="74">
        <v>0</v>
      </c>
      <c r="M46" s="75">
        <v>0</v>
      </c>
      <c r="N46" s="75">
        <v>0</v>
      </c>
      <c r="O46" s="76"/>
      <c r="P46" s="77"/>
      <c r="Q46" s="74">
        <v>0</v>
      </c>
      <c r="R46" s="75">
        <v>0</v>
      </c>
      <c r="S46" s="75">
        <v>0</v>
      </c>
      <c r="T46" s="76"/>
      <c r="U46" s="77"/>
      <c r="V46" s="74">
        <v>0</v>
      </c>
      <c r="W46" s="75">
        <v>0</v>
      </c>
      <c r="X46" s="75">
        <v>0</v>
      </c>
      <c r="Y46" s="76"/>
      <c r="Z46" s="77"/>
      <c r="AA46" s="74">
        <v>0</v>
      </c>
      <c r="AB46" s="75">
        <v>0</v>
      </c>
      <c r="AC46" s="75">
        <v>0</v>
      </c>
      <c r="AD46" s="76"/>
      <c r="AE46" s="77"/>
      <c r="AF46" s="78">
        <v>0</v>
      </c>
      <c r="AG46" s="51">
        <v>0</v>
      </c>
      <c r="AH46" s="51">
        <v>0</v>
      </c>
      <c r="AI46" s="63"/>
      <c r="AJ46" s="64"/>
    </row>
    <row r="47" spans="1:36" ht="15">
      <c r="A47" s="79" t="s">
        <v>60</v>
      </c>
      <c r="B47" s="79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1:12" ht="15" customHeight="1">
      <c r="A48" s="172" t="s">
        <v>61</v>
      </c>
      <c r="B48" s="172"/>
      <c r="C48" s="172"/>
      <c r="D48" s="172"/>
      <c r="E48" s="172"/>
      <c r="F48" s="172"/>
      <c r="G48" s="81"/>
      <c r="H48" s="82"/>
      <c r="I48" s="81"/>
      <c r="J48" s="81"/>
      <c r="K48" s="81"/>
      <c r="L48" s="83"/>
    </row>
    <row r="49" spans="1:12" ht="15" customHeight="1">
      <c r="A49" s="197"/>
      <c r="B49" s="80"/>
      <c r="C49" s="80"/>
      <c r="D49" s="80"/>
      <c r="E49" s="80"/>
      <c r="F49" s="80"/>
      <c r="G49" s="81"/>
      <c r="H49" s="81"/>
      <c r="I49" s="81"/>
      <c r="J49" s="81"/>
      <c r="K49" s="81"/>
      <c r="L49" s="83"/>
    </row>
    <row r="50" spans="1:12" ht="15" customHeight="1">
      <c r="A50" s="197"/>
      <c r="B50" s="80"/>
      <c r="C50" s="80"/>
      <c r="D50" s="80"/>
      <c r="E50" s="80"/>
      <c r="F50" s="80"/>
      <c r="G50" s="81"/>
      <c r="H50" s="81"/>
      <c r="I50" s="81"/>
      <c r="J50" s="81"/>
      <c r="K50" s="81"/>
      <c r="L50" s="83"/>
    </row>
    <row r="51" spans="1:12" ht="15" customHeight="1">
      <c r="A51" s="198"/>
      <c r="B51" s="80"/>
      <c r="C51" s="80"/>
      <c r="D51" s="80"/>
      <c r="E51" s="80"/>
      <c r="F51" s="80"/>
      <c r="G51" s="81"/>
      <c r="H51" s="81"/>
      <c r="I51" s="81"/>
      <c r="J51" s="81"/>
      <c r="K51" s="81"/>
      <c r="L51" s="83"/>
    </row>
    <row r="52" spans="1:12" ht="15">
      <c r="A52" s="199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3"/>
    </row>
    <row r="53" spans="1:12" ht="15">
      <c r="A53" s="199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3"/>
    </row>
    <row r="54" ht="15">
      <c r="A54" s="200"/>
    </row>
    <row r="55" ht="15">
      <c r="A55" s="200"/>
    </row>
  </sheetData>
  <sheetProtection/>
  <mergeCells count="65">
    <mergeCell ref="AF14:AF15"/>
    <mergeCell ref="X14:X15"/>
    <mergeCell ref="AG14:AG15"/>
    <mergeCell ref="AH14:AH15"/>
    <mergeCell ref="AI14:AJ14"/>
    <mergeCell ref="A48:F48"/>
    <mergeCell ref="Y14:Z14"/>
    <mergeCell ref="AA14:AA15"/>
    <mergeCell ref="AB14:AB15"/>
    <mergeCell ref="AC14:AC15"/>
    <mergeCell ref="AD14:AE14"/>
    <mergeCell ref="Q14:Q15"/>
    <mergeCell ref="R14:R15"/>
    <mergeCell ref="S14:S15"/>
    <mergeCell ref="T14:U14"/>
    <mergeCell ref="V14:V15"/>
    <mergeCell ref="W14:W15"/>
    <mergeCell ref="I14:I15"/>
    <mergeCell ref="J14:K14"/>
    <mergeCell ref="L14:L15"/>
    <mergeCell ref="M14:M15"/>
    <mergeCell ref="N14:N15"/>
    <mergeCell ref="O14:P14"/>
    <mergeCell ref="B14:B15"/>
    <mergeCell ref="C14:C15"/>
    <mergeCell ref="D14:D15"/>
    <mergeCell ref="E14:F14"/>
    <mergeCell ref="G14:G15"/>
    <mergeCell ref="H14:H15"/>
    <mergeCell ref="V12:Z12"/>
    <mergeCell ref="AA12:AE12"/>
    <mergeCell ref="AF12:AJ12"/>
    <mergeCell ref="V13:Z13"/>
    <mergeCell ref="AA13:AE13"/>
    <mergeCell ref="AF13:AJ13"/>
    <mergeCell ref="B13:F13"/>
    <mergeCell ref="G13:K13"/>
    <mergeCell ref="L13:P13"/>
    <mergeCell ref="Q13:U13"/>
    <mergeCell ref="AA11:AE11"/>
    <mergeCell ref="AF11:AJ11"/>
    <mergeCell ref="B12:F12"/>
    <mergeCell ref="G12:K12"/>
    <mergeCell ref="L12:P12"/>
    <mergeCell ref="Q12:U12"/>
    <mergeCell ref="AD6:AE6"/>
    <mergeCell ref="AI6:AJ6"/>
    <mergeCell ref="C4:F4"/>
    <mergeCell ref="H4:K4"/>
    <mergeCell ref="A11:A15"/>
    <mergeCell ref="B11:F11"/>
    <mergeCell ref="G11:K11"/>
    <mergeCell ref="L11:P11"/>
    <mergeCell ref="Q11:U11"/>
    <mergeCell ref="V11:Z11"/>
    <mergeCell ref="M4:P4"/>
    <mergeCell ref="R4:U4"/>
    <mergeCell ref="W4:Z4"/>
    <mergeCell ref="AB4:AE4"/>
    <mergeCell ref="AG4:AJ4"/>
    <mergeCell ref="E6:F6"/>
    <mergeCell ref="J6:K6"/>
    <mergeCell ref="O6:P6"/>
    <mergeCell ref="T6:U6"/>
    <mergeCell ref="Y6:Z6"/>
  </mergeCells>
  <printOptions horizontalCentered="1"/>
  <pageMargins left="0.7086614173228347" right="0.7086614173228347" top="0.7480314960629921" bottom="0.7480314960629921" header="0.5118110236220472" footer="0.5118110236220472"/>
  <pageSetup horizontalDpi="300" verticalDpi="300" orientation="landscape" paperSize="9" scale="69" r:id="rId1"/>
  <colBreaks count="6" manualBreakCount="6">
    <brk id="6" max="65535" man="1"/>
    <brk id="11" max="65535" man="1"/>
    <brk id="16" max="65535" man="1"/>
    <brk id="21" max="47" man="1"/>
    <brk id="26" max="47" man="1"/>
    <brk id="31" max="47" man="1"/>
  </colBreaks>
  <ignoredErrors>
    <ignoredError sqref="H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L59"/>
  <sheetViews>
    <sheetView view="pageBreakPreview" zoomScaleSheetLayoutView="100" zoomScalePageLayoutView="0" workbookViewId="0" topLeftCell="A19">
      <pane xSplit="1" topLeftCell="B1" activePane="topRight" state="frozen"/>
      <selection pane="topLeft" activeCell="A7" sqref="A7"/>
      <selection pane="topRight" activeCell="I44" sqref="I44"/>
    </sheetView>
  </sheetViews>
  <sheetFormatPr defaultColWidth="11.421875" defaultRowHeight="15"/>
  <cols>
    <col min="1" max="1" width="50.57421875" style="0" customWidth="1"/>
    <col min="2" max="42" width="13.57421875" style="0" customWidth="1"/>
  </cols>
  <sheetData>
    <row r="1" spans="1:38" ht="15">
      <c r="A1" s="84" t="s">
        <v>0</v>
      </c>
      <c r="B1" s="85"/>
      <c r="C1" s="86"/>
      <c r="D1" s="87"/>
      <c r="E1" s="87"/>
      <c r="F1" s="87"/>
      <c r="G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</row>
    <row r="2" spans="1:38" ht="15">
      <c r="A2" s="84" t="s">
        <v>1</v>
      </c>
      <c r="B2" s="85"/>
      <c r="C2" s="86"/>
      <c r="D2" s="87"/>
      <c r="E2" s="87"/>
      <c r="F2" s="87"/>
      <c r="G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</row>
    <row r="3" spans="1:38" ht="6.75" customHeight="1">
      <c r="A3" s="87"/>
      <c r="B3" s="85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</row>
    <row r="4" spans="1:38" ht="15">
      <c r="A4" s="85" t="s">
        <v>62</v>
      </c>
      <c r="B4" s="88"/>
      <c r="C4" s="173" t="s">
        <v>3</v>
      </c>
      <c r="D4" s="173"/>
      <c r="E4" s="173"/>
      <c r="F4" s="173"/>
      <c r="G4" s="87"/>
      <c r="H4" s="173" t="str">
        <f>+$C$4</f>
        <v>ANEXO I, ARTICULO 7º DE LA REGLAMENTACION</v>
      </c>
      <c r="I4" s="173"/>
      <c r="J4" s="173"/>
      <c r="K4" s="173"/>
      <c r="L4" s="87"/>
      <c r="M4" s="173" t="str">
        <f>+$C$4</f>
        <v>ANEXO I, ARTICULO 7º DE LA REGLAMENTACION</v>
      </c>
      <c r="N4" s="173"/>
      <c r="O4" s="173"/>
      <c r="P4" s="173"/>
      <c r="Q4" s="87"/>
      <c r="R4" s="173" t="str">
        <f>+$C$4</f>
        <v>ANEXO I, ARTICULO 7º DE LA REGLAMENTACION</v>
      </c>
      <c r="S4" s="173"/>
      <c r="T4" s="173"/>
      <c r="U4" s="173"/>
      <c r="V4" s="87"/>
      <c r="W4" s="173" t="str">
        <f>+$C$4</f>
        <v>ANEXO I, ARTICULO 7º DE LA REGLAMENTACION</v>
      </c>
      <c r="X4" s="173"/>
      <c r="Y4" s="173"/>
      <c r="Z4" s="173"/>
      <c r="AA4" s="87"/>
      <c r="AB4" s="173" t="str">
        <f>+$C$4</f>
        <v>ANEXO I, ARTICULO 7º DE LA REGLAMENTACION</v>
      </c>
      <c r="AC4" s="173"/>
      <c r="AD4" s="173"/>
      <c r="AE4" s="173"/>
      <c r="AF4" s="87"/>
      <c r="AG4" s="173" t="str">
        <f>+$C$4</f>
        <v>ANEXO I, ARTICULO 7º DE LA REGLAMENTACION</v>
      </c>
      <c r="AH4" s="173"/>
      <c r="AI4" s="173"/>
      <c r="AJ4" s="173"/>
      <c r="AK4" s="87"/>
      <c r="AL4" s="87"/>
    </row>
    <row r="5" spans="1:38" ht="15">
      <c r="A5" s="85" t="s">
        <v>4</v>
      </c>
      <c r="B5" s="85"/>
      <c r="C5" s="85"/>
      <c r="D5" s="85"/>
      <c r="E5" s="85"/>
      <c r="F5" s="89" t="s">
        <v>5</v>
      </c>
      <c r="G5" s="85"/>
      <c r="H5" s="85"/>
      <c r="I5" s="85"/>
      <c r="J5" s="85"/>
      <c r="K5" s="89" t="str">
        <f>+$F$5</f>
        <v>Planilla 1.2</v>
      </c>
      <c r="L5" s="85"/>
      <c r="M5" s="85"/>
      <c r="N5" s="85"/>
      <c r="O5" s="85"/>
      <c r="P5" s="89" t="str">
        <f>+$F$5</f>
        <v>Planilla 1.2</v>
      </c>
      <c r="Q5" s="85"/>
      <c r="R5" s="85"/>
      <c r="S5" s="85"/>
      <c r="T5" s="85"/>
      <c r="U5" s="89" t="str">
        <f>+$F$5</f>
        <v>Planilla 1.2</v>
      </c>
      <c r="V5" s="85"/>
      <c r="W5" s="85"/>
      <c r="X5" s="85"/>
      <c r="Y5" s="85"/>
      <c r="Z5" s="89" t="str">
        <f>+$F$5</f>
        <v>Planilla 1.2</v>
      </c>
      <c r="AA5" s="85"/>
      <c r="AB5" s="85"/>
      <c r="AC5" s="85"/>
      <c r="AD5" s="85"/>
      <c r="AE5" s="89" t="str">
        <f>+$F$5</f>
        <v>Planilla 1.2</v>
      </c>
      <c r="AF5" s="85"/>
      <c r="AG5" s="85"/>
      <c r="AH5" s="85"/>
      <c r="AI5" s="85"/>
      <c r="AJ5" s="89" t="str">
        <f>+$F$5</f>
        <v>Planilla 1.2</v>
      </c>
      <c r="AK5" s="85"/>
      <c r="AL5" s="85"/>
    </row>
    <row r="6" spans="1:38" ht="15">
      <c r="A6" s="85" t="s">
        <v>6</v>
      </c>
      <c r="B6" s="85"/>
      <c r="C6" s="85"/>
      <c r="D6" s="85"/>
      <c r="E6" s="174" t="s">
        <v>7</v>
      </c>
      <c r="F6" s="174"/>
      <c r="G6" s="85"/>
      <c r="H6" s="85"/>
      <c r="I6" s="85"/>
      <c r="J6" s="174" t="str">
        <f>+$E$6</f>
        <v>Acum. 31/12/2017</v>
      </c>
      <c r="K6" s="174"/>
      <c r="L6" s="85"/>
      <c r="M6" s="85"/>
      <c r="N6" s="85"/>
      <c r="O6" s="174" t="str">
        <f>+$E$6</f>
        <v>Acum. 31/12/2017</v>
      </c>
      <c r="P6" s="174"/>
      <c r="Q6" s="85"/>
      <c r="R6" s="85"/>
      <c r="S6" s="85"/>
      <c r="T6" s="174" t="str">
        <f>+$E$6</f>
        <v>Acum. 31/12/2017</v>
      </c>
      <c r="U6" s="174"/>
      <c r="V6" s="85"/>
      <c r="W6" s="85"/>
      <c r="X6" s="85"/>
      <c r="Y6" s="174" t="str">
        <f>+$E$6</f>
        <v>Acum. 31/12/2017</v>
      </c>
      <c r="Z6" s="174"/>
      <c r="AA6" s="85"/>
      <c r="AB6" s="85"/>
      <c r="AC6" s="85"/>
      <c r="AD6" s="174" t="str">
        <f>+$E$6</f>
        <v>Acum. 31/12/2017</v>
      </c>
      <c r="AE6" s="174"/>
      <c r="AF6" s="85"/>
      <c r="AG6" s="85"/>
      <c r="AH6" s="85"/>
      <c r="AI6" s="174" t="str">
        <f>+$E$6</f>
        <v>Acum. 31/12/2017</v>
      </c>
      <c r="AJ6" s="174"/>
      <c r="AK6" s="90"/>
      <c r="AL6" s="90"/>
    </row>
    <row r="7" spans="1:38" ht="15">
      <c r="A7" s="85" t="s">
        <v>63</v>
      </c>
      <c r="B7" s="85"/>
      <c r="C7" s="85"/>
      <c r="D7" s="85"/>
      <c r="E7" s="85"/>
      <c r="F7" s="91" t="s">
        <v>9</v>
      </c>
      <c r="G7" s="85"/>
      <c r="H7" s="85"/>
      <c r="I7" s="85"/>
      <c r="J7" s="85"/>
      <c r="K7" s="91" t="str">
        <f>+$F$7</f>
        <v>Provisorio</v>
      </c>
      <c r="L7" s="85"/>
      <c r="M7" s="85"/>
      <c r="N7" s="85"/>
      <c r="O7" s="85"/>
      <c r="P7" s="91" t="str">
        <f>+$F$7</f>
        <v>Provisorio</v>
      </c>
      <c r="Q7" s="85"/>
      <c r="R7" s="85"/>
      <c r="S7" s="85"/>
      <c r="T7" s="85"/>
      <c r="U7" s="91" t="str">
        <f>+$F$7</f>
        <v>Provisorio</v>
      </c>
      <c r="V7" s="85"/>
      <c r="W7" s="85"/>
      <c r="X7" s="85"/>
      <c r="Y7" s="85"/>
      <c r="Z7" s="91" t="str">
        <f>+$F$7</f>
        <v>Provisorio</v>
      </c>
      <c r="AA7" s="85"/>
      <c r="AB7" s="85"/>
      <c r="AC7" s="85"/>
      <c r="AD7" s="85"/>
      <c r="AE7" s="91" t="str">
        <f>+$F$7</f>
        <v>Provisorio</v>
      </c>
      <c r="AF7" s="85"/>
      <c r="AG7" s="85"/>
      <c r="AH7" s="85"/>
      <c r="AI7" s="85"/>
      <c r="AJ7" s="91" t="str">
        <f>+$F$7</f>
        <v>Provisorio</v>
      </c>
      <c r="AK7" s="90"/>
      <c r="AL7" s="90"/>
    </row>
    <row r="8" spans="1:38" ht="15">
      <c r="A8" s="92" t="s">
        <v>64</v>
      </c>
      <c r="B8" s="92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87"/>
      <c r="AK8" s="87"/>
      <c r="AL8" s="87"/>
    </row>
    <row r="9" spans="1:38" ht="15">
      <c r="A9" s="92" t="s">
        <v>65</v>
      </c>
      <c r="B9" s="92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87"/>
      <c r="AK9" s="87"/>
      <c r="AL9" s="87"/>
    </row>
    <row r="10" spans="1:38" ht="15.75" thickBot="1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</row>
    <row r="11" spans="1:38" ht="15.75" thickBot="1">
      <c r="A11" s="175" t="s">
        <v>12</v>
      </c>
      <c r="B11" s="176" t="s">
        <v>66</v>
      </c>
      <c r="C11" s="176"/>
      <c r="D11" s="176"/>
      <c r="E11" s="176"/>
      <c r="F11" s="176"/>
      <c r="G11" s="176" t="s">
        <v>66</v>
      </c>
      <c r="H11" s="176"/>
      <c r="I11" s="176"/>
      <c r="J11" s="176"/>
      <c r="K11" s="176"/>
      <c r="L11" s="176" t="s">
        <v>66</v>
      </c>
      <c r="M11" s="176"/>
      <c r="N11" s="176"/>
      <c r="O11" s="176"/>
      <c r="P11" s="176"/>
      <c r="Q11" s="176" t="s">
        <v>66</v>
      </c>
      <c r="R11" s="176"/>
      <c r="S11" s="176"/>
      <c r="T11" s="176"/>
      <c r="U11" s="176"/>
      <c r="V11" s="176" t="s">
        <v>66</v>
      </c>
      <c r="W11" s="176"/>
      <c r="X11" s="176"/>
      <c r="Y11" s="176"/>
      <c r="Z11" s="176"/>
      <c r="AA11" s="176" t="s">
        <v>66</v>
      </c>
      <c r="AB11" s="176"/>
      <c r="AC11" s="176"/>
      <c r="AD11" s="176"/>
      <c r="AE11" s="176"/>
      <c r="AF11" s="176" t="s">
        <v>66</v>
      </c>
      <c r="AG11" s="176"/>
      <c r="AH11" s="176"/>
      <c r="AI11" s="176"/>
      <c r="AJ11" s="176"/>
      <c r="AK11" s="85"/>
      <c r="AL11" s="85"/>
    </row>
    <row r="12" spans="1:38" ht="15.75" thickBot="1">
      <c r="A12" s="175"/>
      <c r="B12" s="183" t="s">
        <v>14</v>
      </c>
      <c r="C12" s="183"/>
      <c r="D12" s="183"/>
      <c r="E12" s="183"/>
      <c r="F12" s="183"/>
      <c r="G12" s="184" t="s">
        <v>15</v>
      </c>
      <c r="H12" s="185"/>
      <c r="I12" s="185"/>
      <c r="J12" s="185"/>
      <c r="K12" s="186"/>
      <c r="L12" s="184" t="s">
        <v>16</v>
      </c>
      <c r="M12" s="187"/>
      <c r="N12" s="187"/>
      <c r="O12" s="187"/>
      <c r="P12" s="188"/>
      <c r="Q12" s="184" t="s">
        <v>67</v>
      </c>
      <c r="R12" s="187"/>
      <c r="S12" s="187"/>
      <c r="T12" s="187"/>
      <c r="U12" s="188"/>
      <c r="V12" s="184" t="s">
        <v>18</v>
      </c>
      <c r="W12" s="187"/>
      <c r="X12" s="187"/>
      <c r="Y12" s="187"/>
      <c r="Z12" s="188"/>
      <c r="AA12" s="184" t="s">
        <v>19</v>
      </c>
      <c r="AB12" s="187"/>
      <c r="AC12" s="187"/>
      <c r="AD12" s="187"/>
      <c r="AE12" s="188"/>
      <c r="AF12" s="189" t="s">
        <v>20</v>
      </c>
      <c r="AG12" s="189"/>
      <c r="AH12" s="189"/>
      <c r="AI12" s="189"/>
      <c r="AJ12" s="189"/>
      <c r="AK12" s="85"/>
      <c r="AL12" s="85"/>
    </row>
    <row r="13" spans="1:38" ht="15.75" thickBot="1">
      <c r="A13" s="175"/>
      <c r="B13" s="177" t="s">
        <v>21</v>
      </c>
      <c r="C13" s="177"/>
      <c r="D13" s="177"/>
      <c r="E13" s="177"/>
      <c r="F13" s="177"/>
      <c r="G13" s="178" t="s">
        <v>22</v>
      </c>
      <c r="H13" s="179"/>
      <c r="I13" s="179"/>
      <c r="J13" s="179"/>
      <c r="K13" s="180"/>
      <c r="L13" s="178" t="s">
        <v>23</v>
      </c>
      <c r="M13" s="181"/>
      <c r="N13" s="181"/>
      <c r="O13" s="181"/>
      <c r="P13" s="182"/>
      <c r="Q13" s="178" t="s">
        <v>24</v>
      </c>
      <c r="R13" s="181"/>
      <c r="S13" s="181"/>
      <c r="T13" s="181"/>
      <c r="U13" s="182"/>
      <c r="V13" s="178" t="s">
        <v>25</v>
      </c>
      <c r="W13" s="181"/>
      <c r="X13" s="181"/>
      <c r="Y13" s="181"/>
      <c r="Z13" s="182"/>
      <c r="AA13" s="178" t="s">
        <v>26</v>
      </c>
      <c r="AB13" s="181"/>
      <c r="AC13" s="181"/>
      <c r="AD13" s="181"/>
      <c r="AE13" s="182"/>
      <c r="AF13" s="167" t="s">
        <v>27</v>
      </c>
      <c r="AG13" s="167"/>
      <c r="AH13" s="167"/>
      <c r="AI13" s="167"/>
      <c r="AJ13" s="167"/>
      <c r="AK13" s="85"/>
      <c r="AL13" s="85"/>
    </row>
    <row r="14" spans="1:38" ht="15.75" thickBot="1">
      <c r="A14" s="175"/>
      <c r="B14" s="190" t="s">
        <v>28</v>
      </c>
      <c r="C14" s="191" t="s">
        <v>29</v>
      </c>
      <c r="D14" s="192" t="s">
        <v>30</v>
      </c>
      <c r="E14" s="186" t="s">
        <v>31</v>
      </c>
      <c r="F14" s="186"/>
      <c r="G14" s="190" t="s">
        <v>28</v>
      </c>
      <c r="H14" s="191" t="s">
        <v>29</v>
      </c>
      <c r="I14" s="192" t="s">
        <v>30</v>
      </c>
      <c r="J14" s="185" t="s">
        <v>31</v>
      </c>
      <c r="K14" s="186"/>
      <c r="L14" s="190" t="s">
        <v>28</v>
      </c>
      <c r="M14" s="191" t="s">
        <v>29</v>
      </c>
      <c r="N14" s="192" t="s">
        <v>30</v>
      </c>
      <c r="O14" s="185" t="s">
        <v>31</v>
      </c>
      <c r="P14" s="186"/>
      <c r="Q14" s="190" t="s">
        <v>28</v>
      </c>
      <c r="R14" s="191" t="s">
        <v>29</v>
      </c>
      <c r="S14" s="192" t="s">
        <v>30</v>
      </c>
      <c r="T14" s="185" t="s">
        <v>31</v>
      </c>
      <c r="U14" s="186"/>
      <c r="V14" s="190" t="s">
        <v>28</v>
      </c>
      <c r="W14" s="191" t="s">
        <v>29</v>
      </c>
      <c r="X14" s="192" t="s">
        <v>30</v>
      </c>
      <c r="Y14" s="185" t="s">
        <v>31</v>
      </c>
      <c r="Z14" s="186"/>
      <c r="AA14" s="190" t="s">
        <v>28</v>
      </c>
      <c r="AB14" s="191" t="s">
        <v>29</v>
      </c>
      <c r="AC14" s="192" t="s">
        <v>30</v>
      </c>
      <c r="AD14" s="185" t="s">
        <v>31</v>
      </c>
      <c r="AE14" s="186"/>
      <c r="AF14" s="190" t="s">
        <v>28</v>
      </c>
      <c r="AG14" s="191" t="s">
        <v>29</v>
      </c>
      <c r="AH14" s="192" t="s">
        <v>30</v>
      </c>
      <c r="AI14" s="186" t="s">
        <v>31</v>
      </c>
      <c r="AJ14" s="186"/>
      <c r="AK14" s="85"/>
      <c r="AL14" s="85"/>
    </row>
    <row r="15" spans="1:38" ht="15.75" thickBot="1">
      <c r="A15" s="175"/>
      <c r="B15" s="190"/>
      <c r="C15" s="191"/>
      <c r="D15" s="192"/>
      <c r="E15" s="95" t="s">
        <v>32</v>
      </c>
      <c r="F15" s="94" t="s">
        <v>33</v>
      </c>
      <c r="G15" s="190"/>
      <c r="H15" s="191"/>
      <c r="I15" s="192"/>
      <c r="J15" s="95" t="s">
        <v>32</v>
      </c>
      <c r="K15" s="94" t="s">
        <v>33</v>
      </c>
      <c r="L15" s="190"/>
      <c r="M15" s="191"/>
      <c r="N15" s="192"/>
      <c r="O15" s="95" t="s">
        <v>32</v>
      </c>
      <c r="P15" s="94" t="s">
        <v>33</v>
      </c>
      <c r="Q15" s="190"/>
      <c r="R15" s="191"/>
      <c r="S15" s="192"/>
      <c r="T15" s="95" t="s">
        <v>32</v>
      </c>
      <c r="U15" s="94" t="s">
        <v>33</v>
      </c>
      <c r="V15" s="190"/>
      <c r="W15" s="191"/>
      <c r="X15" s="192"/>
      <c r="Y15" s="95" t="s">
        <v>32</v>
      </c>
      <c r="Z15" s="94" t="s">
        <v>33</v>
      </c>
      <c r="AA15" s="190"/>
      <c r="AB15" s="191"/>
      <c r="AC15" s="192"/>
      <c r="AD15" s="95" t="s">
        <v>32</v>
      </c>
      <c r="AE15" s="94" t="s">
        <v>33</v>
      </c>
      <c r="AF15" s="190"/>
      <c r="AG15" s="191"/>
      <c r="AH15" s="192"/>
      <c r="AI15" s="95" t="s">
        <v>32</v>
      </c>
      <c r="AJ15" s="94" t="s">
        <v>33</v>
      </c>
      <c r="AK15" s="85"/>
      <c r="AL15" s="85"/>
    </row>
    <row r="16" spans="1:38" ht="15.75" thickBot="1">
      <c r="A16" s="96" t="s">
        <v>34</v>
      </c>
      <c r="B16" s="96">
        <f aca="true" t="shared" si="0" ref="B16:AE16">+B17+B21+B22+B23</f>
        <v>10520000</v>
      </c>
      <c r="C16" s="97">
        <f t="shared" si="0"/>
        <v>13920000</v>
      </c>
      <c r="D16" s="98">
        <f t="shared" si="0"/>
        <v>7482248</v>
      </c>
      <c r="E16" s="98">
        <f t="shared" si="0"/>
        <v>7482248</v>
      </c>
      <c r="F16" s="99">
        <f t="shared" si="0"/>
        <v>0</v>
      </c>
      <c r="G16" s="100">
        <f t="shared" si="0"/>
        <v>120000000</v>
      </c>
      <c r="H16" s="98">
        <f>+H17+H21+H22+H23</f>
        <v>120000000</v>
      </c>
      <c r="I16" s="98">
        <f t="shared" si="0"/>
        <v>84541500</v>
      </c>
      <c r="J16" s="98">
        <f t="shared" si="0"/>
        <v>84541500</v>
      </c>
      <c r="K16" s="99">
        <f t="shared" si="0"/>
        <v>0</v>
      </c>
      <c r="L16" s="100">
        <f t="shared" si="0"/>
        <v>0</v>
      </c>
      <c r="M16" s="98">
        <f t="shared" si="0"/>
        <v>0</v>
      </c>
      <c r="N16" s="98">
        <f t="shared" si="0"/>
        <v>0</v>
      </c>
      <c r="O16" s="98">
        <f t="shared" si="0"/>
        <v>0</v>
      </c>
      <c r="P16" s="99">
        <f t="shared" si="0"/>
        <v>0</v>
      </c>
      <c r="Q16" s="100">
        <f t="shared" si="0"/>
        <v>0</v>
      </c>
      <c r="R16" s="98">
        <f t="shared" si="0"/>
        <v>0</v>
      </c>
      <c r="S16" s="98">
        <f t="shared" si="0"/>
        <v>0</v>
      </c>
      <c r="T16" s="98">
        <f t="shared" si="0"/>
        <v>0</v>
      </c>
      <c r="U16" s="99">
        <f t="shared" si="0"/>
        <v>0</v>
      </c>
      <c r="V16" s="100">
        <f t="shared" si="0"/>
        <v>0</v>
      </c>
      <c r="W16" s="98">
        <f t="shared" si="0"/>
        <v>0</v>
      </c>
      <c r="X16" s="98">
        <f t="shared" si="0"/>
        <v>0</v>
      </c>
      <c r="Y16" s="98">
        <f t="shared" si="0"/>
        <v>0</v>
      </c>
      <c r="Z16" s="99">
        <f t="shared" si="0"/>
        <v>0</v>
      </c>
      <c r="AA16" s="100">
        <f t="shared" si="0"/>
        <v>0</v>
      </c>
      <c r="AB16" s="98">
        <f t="shared" si="0"/>
        <v>0</v>
      </c>
      <c r="AC16" s="98">
        <f t="shared" si="0"/>
        <v>0</v>
      </c>
      <c r="AD16" s="98">
        <f t="shared" si="0"/>
        <v>0</v>
      </c>
      <c r="AE16" s="99">
        <f t="shared" si="0"/>
        <v>0</v>
      </c>
      <c r="AF16" s="100">
        <f aca="true" t="shared" si="1" ref="AF16:AJ41">+B16+G16+L16+V16+AA16</f>
        <v>130520000</v>
      </c>
      <c r="AG16" s="98">
        <f t="shared" si="1"/>
        <v>133920000</v>
      </c>
      <c r="AH16" s="98">
        <f t="shared" si="1"/>
        <v>92023748</v>
      </c>
      <c r="AI16" s="98">
        <f t="shared" si="1"/>
        <v>92023748</v>
      </c>
      <c r="AJ16" s="99">
        <f t="shared" si="1"/>
        <v>0</v>
      </c>
      <c r="AK16" s="87"/>
      <c r="AL16" s="87"/>
    </row>
    <row r="17" spans="1:38" ht="15">
      <c r="A17" s="101" t="s">
        <v>35</v>
      </c>
      <c r="B17" s="102">
        <f>SUM(B18:B20)</f>
        <v>320000</v>
      </c>
      <c r="C17" s="103">
        <f>SUM(C18:C20)</f>
        <v>3720000</v>
      </c>
      <c r="D17" s="104">
        <f>SUM(D18:D20)</f>
        <v>3404761</v>
      </c>
      <c r="E17" s="105">
        <f>SUM(E18:E20)</f>
        <v>3404761</v>
      </c>
      <c r="F17" s="106">
        <f>SUM(F18:F20)</f>
        <v>0</v>
      </c>
      <c r="G17" s="102">
        <f>+G18+G19+G20</f>
        <v>0</v>
      </c>
      <c r="H17" s="103">
        <f>+H18+H19+H20</f>
        <v>0</v>
      </c>
      <c r="I17" s="103">
        <f>+I18+I19+I20</f>
        <v>0</v>
      </c>
      <c r="J17" s="105">
        <f aca="true" t="shared" si="2" ref="J17:AE17">SUM(J18:J20)</f>
        <v>0</v>
      </c>
      <c r="K17" s="106">
        <f t="shared" si="2"/>
        <v>0</v>
      </c>
      <c r="L17" s="107">
        <f t="shared" si="2"/>
        <v>0</v>
      </c>
      <c r="M17" s="104">
        <f t="shared" si="2"/>
        <v>0</v>
      </c>
      <c r="N17" s="104">
        <f t="shared" si="2"/>
        <v>0</v>
      </c>
      <c r="O17" s="105">
        <f t="shared" si="2"/>
        <v>0</v>
      </c>
      <c r="P17" s="106">
        <f t="shared" si="2"/>
        <v>0</v>
      </c>
      <c r="Q17" s="107">
        <f t="shared" si="2"/>
        <v>0</v>
      </c>
      <c r="R17" s="104">
        <f t="shared" si="2"/>
        <v>0</v>
      </c>
      <c r="S17" s="104">
        <f t="shared" si="2"/>
        <v>0</v>
      </c>
      <c r="T17" s="105">
        <f t="shared" si="2"/>
        <v>0</v>
      </c>
      <c r="U17" s="106">
        <f t="shared" si="2"/>
        <v>0</v>
      </c>
      <c r="V17" s="107">
        <f t="shared" si="2"/>
        <v>0</v>
      </c>
      <c r="W17" s="104">
        <f t="shared" si="2"/>
        <v>0</v>
      </c>
      <c r="X17" s="104">
        <f t="shared" si="2"/>
        <v>0</v>
      </c>
      <c r="Y17" s="104">
        <f t="shared" si="2"/>
        <v>0</v>
      </c>
      <c r="Z17" s="108">
        <f t="shared" si="2"/>
        <v>0</v>
      </c>
      <c r="AA17" s="107">
        <f t="shared" si="2"/>
        <v>0</v>
      </c>
      <c r="AB17" s="104">
        <f t="shared" si="2"/>
        <v>0</v>
      </c>
      <c r="AC17" s="104">
        <f t="shared" si="2"/>
        <v>0</v>
      </c>
      <c r="AD17" s="104">
        <f t="shared" si="2"/>
        <v>0</v>
      </c>
      <c r="AE17" s="108">
        <f t="shared" si="2"/>
        <v>0</v>
      </c>
      <c r="AF17" s="107">
        <f t="shared" si="1"/>
        <v>320000</v>
      </c>
      <c r="AG17" s="104">
        <f t="shared" si="1"/>
        <v>3720000</v>
      </c>
      <c r="AH17" s="104">
        <f t="shared" si="1"/>
        <v>3404761</v>
      </c>
      <c r="AI17" s="104">
        <f t="shared" si="1"/>
        <v>3404761</v>
      </c>
      <c r="AJ17" s="108">
        <f t="shared" si="1"/>
        <v>0</v>
      </c>
      <c r="AK17" s="87"/>
      <c r="AL17" s="87"/>
    </row>
    <row r="18" spans="1:38" ht="15">
      <c r="A18" s="102" t="s">
        <v>36</v>
      </c>
      <c r="B18" s="102">
        <v>0</v>
      </c>
      <c r="C18" s="103">
        <v>0</v>
      </c>
      <c r="D18" s="103">
        <v>0</v>
      </c>
      <c r="E18" s="103">
        <v>0</v>
      </c>
      <c r="F18" s="109">
        <v>0</v>
      </c>
      <c r="G18" s="102">
        <v>0</v>
      </c>
      <c r="H18" s="103">
        <v>0</v>
      </c>
      <c r="I18" s="103">
        <v>0</v>
      </c>
      <c r="J18" s="103">
        <v>0</v>
      </c>
      <c r="K18" s="109">
        <v>0</v>
      </c>
      <c r="L18" s="102">
        <v>0</v>
      </c>
      <c r="M18" s="103">
        <v>0</v>
      </c>
      <c r="N18" s="103">
        <v>0</v>
      </c>
      <c r="O18" s="103">
        <v>0</v>
      </c>
      <c r="P18" s="109">
        <v>0</v>
      </c>
      <c r="Q18" s="102">
        <v>0</v>
      </c>
      <c r="R18" s="103">
        <v>0</v>
      </c>
      <c r="S18" s="103">
        <v>0</v>
      </c>
      <c r="T18" s="103">
        <v>0</v>
      </c>
      <c r="U18" s="109">
        <v>0</v>
      </c>
      <c r="V18" s="102">
        <v>0</v>
      </c>
      <c r="W18" s="103">
        <v>0</v>
      </c>
      <c r="X18" s="103">
        <v>0</v>
      </c>
      <c r="Y18" s="103">
        <v>0</v>
      </c>
      <c r="Z18" s="109">
        <v>0</v>
      </c>
      <c r="AA18" s="102">
        <v>0</v>
      </c>
      <c r="AB18" s="103">
        <v>0</v>
      </c>
      <c r="AC18" s="103">
        <v>0</v>
      </c>
      <c r="AD18" s="103">
        <v>0</v>
      </c>
      <c r="AE18" s="109">
        <v>0</v>
      </c>
      <c r="AF18" s="107">
        <f t="shared" si="1"/>
        <v>0</v>
      </c>
      <c r="AG18" s="104">
        <f t="shared" si="1"/>
        <v>0</v>
      </c>
      <c r="AH18" s="104">
        <f t="shared" si="1"/>
        <v>0</v>
      </c>
      <c r="AI18" s="104">
        <f t="shared" si="1"/>
        <v>0</v>
      </c>
      <c r="AJ18" s="108">
        <f t="shared" si="1"/>
        <v>0</v>
      </c>
      <c r="AK18" s="87"/>
      <c r="AL18" s="87"/>
    </row>
    <row r="19" spans="1:38" ht="15">
      <c r="A19" s="102" t="s">
        <v>37</v>
      </c>
      <c r="B19" s="102">
        <v>320000</v>
      </c>
      <c r="C19" s="103">
        <v>3720000</v>
      </c>
      <c r="D19" s="103">
        <v>3404761</v>
      </c>
      <c r="E19" s="103">
        <v>3404761</v>
      </c>
      <c r="F19" s="109">
        <v>0</v>
      </c>
      <c r="G19" s="102"/>
      <c r="H19" s="103"/>
      <c r="I19" s="103"/>
      <c r="J19" s="103"/>
      <c r="K19" s="109">
        <v>0</v>
      </c>
      <c r="L19" s="102">
        <v>0</v>
      </c>
      <c r="M19" s="103">
        <v>0</v>
      </c>
      <c r="N19" s="103">
        <v>0</v>
      </c>
      <c r="O19" s="103">
        <v>0</v>
      </c>
      <c r="P19" s="109">
        <v>0</v>
      </c>
      <c r="Q19" s="102">
        <v>0</v>
      </c>
      <c r="R19" s="103">
        <v>0</v>
      </c>
      <c r="S19" s="103">
        <v>0</v>
      </c>
      <c r="T19" s="103">
        <v>0</v>
      </c>
      <c r="U19" s="109">
        <v>0</v>
      </c>
      <c r="V19" s="102">
        <v>0</v>
      </c>
      <c r="W19" s="103">
        <v>0</v>
      </c>
      <c r="X19" s="103">
        <v>0</v>
      </c>
      <c r="Y19" s="103">
        <v>0</v>
      </c>
      <c r="Z19" s="109">
        <v>0</v>
      </c>
      <c r="AA19" s="102">
        <v>0</v>
      </c>
      <c r="AB19" s="103">
        <v>0</v>
      </c>
      <c r="AC19" s="103">
        <v>0</v>
      </c>
      <c r="AD19" s="103">
        <v>0</v>
      </c>
      <c r="AE19" s="109">
        <v>0</v>
      </c>
      <c r="AF19" s="107">
        <f t="shared" si="1"/>
        <v>320000</v>
      </c>
      <c r="AG19" s="104">
        <f t="shared" si="1"/>
        <v>3720000</v>
      </c>
      <c r="AH19" s="104">
        <f t="shared" si="1"/>
        <v>3404761</v>
      </c>
      <c r="AI19" s="104">
        <f t="shared" si="1"/>
        <v>3404761</v>
      </c>
      <c r="AJ19" s="108">
        <f t="shared" si="1"/>
        <v>0</v>
      </c>
      <c r="AK19" s="87"/>
      <c r="AL19" s="87"/>
    </row>
    <row r="20" spans="1:38" ht="15">
      <c r="A20" s="102" t="s">
        <v>38</v>
      </c>
      <c r="B20" s="102">
        <v>0</v>
      </c>
      <c r="C20" s="103">
        <v>0</v>
      </c>
      <c r="D20" s="103">
        <v>0</v>
      </c>
      <c r="E20" s="103">
        <v>0</v>
      </c>
      <c r="F20" s="109">
        <v>0</v>
      </c>
      <c r="G20" s="102">
        <v>0</v>
      </c>
      <c r="H20" s="103">
        <v>0</v>
      </c>
      <c r="I20" s="103">
        <v>0</v>
      </c>
      <c r="J20" s="103">
        <v>0</v>
      </c>
      <c r="K20" s="109">
        <v>0</v>
      </c>
      <c r="L20" s="102">
        <v>0</v>
      </c>
      <c r="M20" s="103">
        <v>0</v>
      </c>
      <c r="N20" s="103">
        <v>0</v>
      </c>
      <c r="O20" s="103">
        <v>0</v>
      </c>
      <c r="P20" s="109">
        <v>0</v>
      </c>
      <c r="Q20" s="102">
        <v>0</v>
      </c>
      <c r="R20" s="103">
        <v>0</v>
      </c>
      <c r="S20" s="103">
        <v>0</v>
      </c>
      <c r="T20" s="103">
        <v>0</v>
      </c>
      <c r="U20" s="109">
        <v>0</v>
      </c>
      <c r="V20" s="102">
        <v>0</v>
      </c>
      <c r="W20" s="103">
        <v>0</v>
      </c>
      <c r="X20" s="103">
        <v>0</v>
      </c>
      <c r="Y20" s="103">
        <v>0</v>
      </c>
      <c r="Z20" s="109">
        <v>0</v>
      </c>
      <c r="AA20" s="102">
        <v>0</v>
      </c>
      <c r="AB20" s="103">
        <v>0</v>
      </c>
      <c r="AC20" s="103">
        <v>0</v>
      </c>
      <c r="AD20" s="103">
        <v>0</v>
      </c>
      <c r="AE20" s="109">
        <v>0</v>
      </c>
      <c r="AF20" s="107">
        <f t="shared" si="1"/>
        <v>0</v>
      </c>
      <c r="AG20" s="104">
        <f t="shared" si="1"/>
        <v>0</v>
      </c>
      <c r="AH20" s="104">
        <f t="shared" si="1"/>
        <v>0</v>
      </c>
      <c r="AI20" s="104">
        <f t="shared" si="1"/>
        <v>0</v>
      </c>
      <c r="AJ20" s="108">
        <f t="shared" si="1"/>
        <v>0</v>
      </c>
      <c r="AK20" s="87"/>
      <c r="AL20" s="87"/>
    </row>
    <row r="21" spans="1:38" ht="15">
      <c r="A21" s="101" t="s">
        <v>39</v>
      </c>
      <c r="B21" s="102">
        <v>0</v>
      </c>
      <c r="C21" s="103">
        <v>0</v>
      </c>
      <c r="D21" s="103">
        <v>0</v>
      </c>
      <c r="E21" s="103">
        <v>0</v>
      </c>
      <c r="F21" s="109">
        <v>0</v>
      </c>
      <c r="G21" s="102">
        <v>0</v>
      </c>
      <c r="H21" s="103">
        <v>0</v>
      </c>
      <c r="I21" s="103">
        <v>0</v>
      </c>
      <c r="J21" s="103">
        <v>0</v>
      </c>
      <c r="K21" s="109">
        <v>0</v>
      </c>
      <c r="L21" s="102">
        <v>0</v>
      </c>
      <c r="M21" s="103">
        <v>0</v>
      </c>
      <c r="N21" s="103">
        <v>0</v>
      </c>
      <c r="O21" s="103">
        <v>0</v>
      </c>
      <c r="P21" s="109">
        <v>0</v>
      </c>
      <c r="Q21" s="102">
        <v>0</v>
      </c>
      <c r="R21" s="103">
        <v>0</v>
      </c>
      <c r="S21" s="103">
        <v>0</v>
      </c>
      <c r="T21" s="103">
        <v>0</v>
      </c>
      <c r="U21" s="109">
        <v>0</v>
      </c>
      <c r="V21" s="102">
        <v>0</v>
      </c>
      <c r="W21" s="103">
        <v>0</v>
      </c>
      <c r="X21" s="103">
        <v>0</v>
      </c>
      <c r="Y21" s="103">
        <v>0</v>
      </c>
      <c r="Z21" s="109">
        <v>0</v>
      </c>
      <c r="AA21" s="102">
        <v>0</v>
      </c>
      <c r="AB21" s="103">
        <v>0</v>
      </c>
      <c r="AC21" s="103">
        <v>0</v>
      </c>
      <c r="AD21" s="103">
        <v>0</v>
      </c>
      <c r="AE21" s="109">
        <v>0</v>
      </c>
      <c r="AF21" s="107">
        <f t="shared" si="1"/>
        <v>0</v>
      </c>
      <c r="AG21" s="104">
        <f t="shared" si="1"/>
        <v>0</v>
      </c>
      <c r="AH21" s="104">
        <f t="shared" si="1"/>
        <v>0</v>
      </c>
      <c r="AI21" s="104">
        <f t="shared" si="1"/>
        <v>0</v>
      </c>
      <c r="AJ21" s="108">
        <f t="shared" si="1"/>
        <v>0</v>
      </c>
      <c r="AK21" s="87"/>
      <c r="AL21" s="87"/>
    </row>
    <row r="22" spans="1:38" ht="15">
      <c r="A22" s="101" t="s">
        <v>40</v>
      </c>
      <c r="B22" s="102">
        <v>0</v>
      </c>
      <c r="C22" s="103">
        <v>0</v>
      </c>
      <c r="D22" s="103">
        <v>0</v>
      </c>
      <c r="E22" s="103">
        <v>0</v>
      </c>
      <c r="F22" s="109">
        <v>0</v>
      </c>
      <c r="G22" s="102">
        <v>0</v>
      </c>
      <c r="H22" s="103">
        <v>0</v>
      </c>
      <c r="I22" s="103">
        <v>0</v>
      </c>
      <c r="J22" s="103">
        <v>0</v>
      </c>
      <c r="K22" s="109">
        <v>0</v>
      </c>
      <c r="L22" s="102">
        <v>0</v>
      </c>
      <c r="M22" s="103">
        <v>0</v>
      </c>
      <c r="N22" s="103">
        <v>0</v>
      </c>
      <c r="O22" s="103">
        <v>0</v>
      </c>
      <c r="P22" s="109">
        <v>0</v>
      </c>
      <c r="Q22" s="102">
        <v>0</v>
      </c>
      <c r="R22" s="103">
        <v>0</v>
      </c>
      <c r="S22" s="103">
        <v>0</v>
      </c>
      <c r="T22" s="103">
        <v>0</v>
      </c>
      <c r="U22" s="109">
        <v>0</v>
      </c>
      <c r="V22" s="102">
        <v>0</v>
      </c>
      <c r="W22" s="103">
        <v>0</v>
      </c>
      <c r="X22" s="103">
        <v>0</v>
      </c>
      <c r="Y22" s="103">
        <v>0</v>
      </c>
      <c r="Z22" s="109">
        <v>0</v>
      </c>
      <c r="AA22" s="102">
        <v>0</v>
      </c>
      <c r="AB22" s="103">
        <v>0</v>
      </c>
      <c r="AC22" s="103">
        <v>0</v>
      </c>
      <c r="AD22" s="103">
        <v>0</v>
      </c>
      <c r="AE22" s="109">
        <v>0</v>
      </c>
      <c r="AF22" s="107">
        <f t="shared" si="1"/>
        <v>0</v>
      </c>
      <c r="AG22" s="104">
        <f t="shared" si="1"/>
        <v>0</v>
      </c>
      <c r="AH22" s="104">
        <f t="shared" si="1"/>
        <v>0</v>
      </c>
      <c r="AI22" s="104">
        <f t="shared" si="1"/>
        <v>0</v>
      </c>
      <c r="AJ22" s="108">
        <f t="shared" si="1"/>
        <v>0</v>
      </c>
      <c r="AK22" s="87"/>
      <c r="AL22" s="87"/>
    </row>
    <row r="23" spans="1:38" ht="15">
      <c r="A23" s="101" t="s">
        <v>41</v>
      </c>
      <c r="B23" s="102">
        <f aca="true" t="shared" si="3" ref="B23:K23">+B24+B25+B28</f>
        <v>10200000</v>
      </c>
      <c r="C23" s="103">
        <f t="shared" si="3"/>
        <v>10200000</v>
      </c>
      <c r="D23" s="103">
        <f t="shared" si="3"/>
        <v>4077487</v>
      </c>
      <c r="E23" s="103">
        <f t="shared" si="3"/>
        <v>4077487</v>
      </c>
      <c r="F23" s="109">
        <f t="shared" si="3"/>
        <v>0</v>
      </c>
      <c r="G23" s="102">
        <f t="shared" si="3"/>
        <v>120000000</v>
      </c>
      <c r="H23" s="103">
        <f>+H24+H25+H28</f>
        <v>120000000</v>
      </c>
      <c r="I23" s="103">
        <f t="shared" si="3"/>
        <v>84541500</v>
      </c>
      <c r="J23" s="103">
        <f t="shared" si="3"/>
        <v>84541500</v>
      </c>
      <c r="K23" s="109">
        <f t="shared" si="3"/>
        <v>0</v>
      </c>
      <c r="L23" s="107">
        <f aca="true" t="shared" si="4" ref="L23:AE23">SUM(L24+L25+L28)</f>
        <v>0</v>
      </c>
      <c r="M23" s="104">
        <f t="shared" si="4"/>
        <v>0</v>
      </c>
      <c r="N23" s="104">
        <f t="shared" si="4"/>
        <v>0</v>
      </c>
      <c r="O23" s="104">
        <f t="shared" si="4"/>
        <v>0</v>
      </c>
      <c r="P23" s="108">
        <f t="shared" si="4"/>
        <v>0</v>
      </c>
      <c r="Q23" s="107">
        <f t="shared" si="4"/>
        <v>0</v>
      </c>
      <c r="R23" s="104">
        <f t="shared" si="4"/>
        <v>0</v>
      </c>
      <c r="S23" s="104">
        <f t="shared" si="4"/>
        <v>0</v>
      </c>
      <c r="T23" s="104">
        <f t="shared" si="4"/>
        <v>0</v>
      </c>
      <c r="U23" s="108">
        <f t="shared" si="4"/>
        <v>0</v>
      </c>
      <c r="V23" s="107">
        <f t="shared" si="4"/>
        <v>0</v>
      </c>
      <c r="W23" s="104">
        <f t="shared" si="4"/>
        <v>0</v>
      </c>
      <c r="X23" s="104">
        <f t="shared" si="4"/>
        <v>0</v>
      </c>
      <c r="Y23" s="104">
        <f t="shared" si="4"/>
        <v>0</v>
      </c>
      <c r="Z23" s="108">
        <f t="shared" si="4"/>
        <v>0</v>
      </c>
      <c r="AA23" s="107">
        <f t="shared" si="4"/>
        <v>0</v>
      </c>
      <c r="AB23" s="104">
        <f t="shared" si="4"/>
        <v>0</v>
      </c>
      <c r="AC23" s="104">
        <f t="shared" si="4"/>
        <v>0</v>
      </c>
      <c r="AD23" s="104">
        <f t="shared" si="4"/>
        <v>0</v>
      </c>
      <c r="AE23" s="108">
        <f t="shared" si="4"/>
        <v>0</v>
      </c>
      <c r="AF23" s="107">
        <f t="shared" si="1"/>
        <v>130200000</v>
      </c>
      <c r="AG23" s="104">
        <f t="shared" si="1"/>
        <v>130200000</v>
      </c>
      <c r="AH23" s="104">
        <f t="shared" si="1"/>
        <v>88618987</v>
      </c>
      <c r="AI23" s="104">
        <f t="shared" si="1"/>
        <v>88618987</v>
      </c>
      <c r="AJ23" s="108">
        <f t="shared" si="1"/>
        <v>0</v>
      </c>
      <c r="AK23" s="87"/>
      <c r="AL23" s="87"/>
    </row>
    <row r="24" spans="1:38" ht="15">
      <c r="A24" s="102" t="s">
        <v>42</v>
      </c>
      <c r="B24" s="102">
        <f>5200000+5000000</f>
        <v>10200000</v>
      </c>
      <c r="C24" s="103">
        <f>5200000+5000000</f>
        <v>10200000</v>
      </c>
      <c r="D24" s="103">
        <f>2180000+1897487</f>
        <v>4077487</v>
      </c>
      <c r="E24" s="103">
        <f>2180000+1897487</f>
        <v>4077487</v>
      </c>
      <c r="F24" s="109">
        <v>0</v>
      </c>
      <c r="G24" s="102">
        <v>110000000</v>
      </c>
      <c r="H24" s="103">
        <v>0</v>
      </c>
      <c r="I24" s="103">
        <v>0</v>
      </c>
      <c r="J24" s="103">
        <v>0</v>
      </c>
      <c r="K24" s="109">
        <v>0</v>
      </c>
      <c r="L24" s="107">
        <f>SUM(L25+L26+L29)</f>
        <v>0</v>
      </c>
      <c r="M24" s="104">
        <f>SUM(M25+M26+M29)</f>
        <v>0</v>
      </c>
      <c r="N24" s="103">
        <v>0</v>
      </c>
      <c r="O24" s="103">
        <v>0</v>
      </c>
      <c r="P24" s="109">
        <v>0</v>
      </c>
      <c r="Q24" s="107">
        <f>SUM(Q25+Q26+Q29)</f>
        <v>0</v>
      </c>
      <c r="R24" s="104">
        <f>SUM(R25+R26+R29)</f>
        <v>0</v>
      </c>
      <c r="S24" s="103">
        <v>0</v>
      </c>
      <c r="T24" s="103">
        <v>0</v>
      </c>
      <c r="U24" s="109">
        <v>0</v>
      </c>
      <c r="V24" s="102">
        <v>0</v>
      </c>
      <c r="W24" s="103">
        <v>0</v>
      </c>
      <c r="X24" s="103">
        <v>0</v>
      </c>
      <c r="Y24" s="103">
        <v>0</v>
      </c>
      <c r="Z24" s="109">
        <v>0</v>
      </c>
      <c r="AA24" s="102">
        <v>0</v>
      </c>
      <c r="AB24" s="103">
        <v>0</v>
      </c>
      <c r="AC24" s="103">
        <v>0</v>
      </c>
      <c r="AD24" s="103">
        <v>0</v>
      </c>
      <c r="AE24" s="109">
        <v>0</v>
      </c>
      <c r="AF24" s="107">
        <f t="shared" si="1"/>
        <v>120200000</v>
      </c>
      <c r="AG24" s="104">
        <f t="shared" si="1"/>
        <v>10200000</v>
      </c>
      <c r="AH24" s="104">
        <f t="shared" si="1"/>
        <v>4077487</v>
      </c>
      <c r="AI24" s="104">
        <f t="shared" si="1"/>
        <v>4077487</v>
      </c>
      <c r="AJ24" s="108">
        <f t="shared" si="1"/>
        <v>0</v>
      </c>
      <c r="AK24" s="87"/>
      <c r="AL24" s="87"/>
    </row>
    <row r="25" spans="1:38" ht="15">
      <c r="A25" s="102" t="s">
        <v>43</v>
      </c>
      <c r="B25" s="102">
        <f aca="true" t="shared" si="5" ref="B25:O25">+B26+B27</f>
        <v>0</v>
      </c>
      <c r="C25" s="103">
        <f t="shared" si="5"/>
        <v>0</v>
      </c>
      <c r="D25" s="103">
        <f t="shared" si="5"/>
        <v>0</v>
      </c>
      <c r="E25" s="103">
        <f t="shared" si="5"/>
        <v>0</v>
      </c>
      <c r="F25" s="109">
        <f t="shared" si="5"/>
        <v>0</v>
      </c>
      <c r="G25" s="102">
        <f>+G26+G27</f>
        <v>0</v>
      </c>
      <c r="H25" s="103">
        <f t="shared" si="5"/>
        <v>100000000</v>
      </c>
      <c r="I25" s="103">
        <f t="shared" si="5"/>
        <v>73741500</v>
      </c>
      <c r="J25" s="104">
        <f t="shared" si="5"/>
        <v>73741500</v>
      </c>
      <c r="K25" s="108">
        <f t="shared" si="5"/>
        <v>0</v>
      </c>
      <c r="L25" s="107">
        <f t="shared" si="5"/>
        <v>0</v>
      </c>
      <c r="M25" s="104">
        <f t="shared" si="5"/>
        <v>0</v>
      </c>
      <c r="N25" s="104">
        <f t="shared" si="5"/>
        <v>0</v>
      </c>
      <c r="O25" s="104">
        <f t="shared" si="5"/>
        <v>0</v>
      </c>
      <c r="P25" s="108">
        <v>0</v>
      </c>
      <c r="Q25" s="107">
        <f>+Q26+Q27</f>
        <v>0</v>
      </c>
      <c r="R25" s="104">
        <f>+R26+R27</f>
        <v>0</v>
      </c>
      <c r="S25" s="104">
        <f>+S26+S27</f>
        <v>0</v>
      </c>
      <c r="T25" s="104">
        <f>+T26+T27</f>
        <v>0</v>
      </c>
      <c r="U25" s="108">
        <v>0</v>
      </c>
      <c r="V25" s="107">
        <f aca="true" t="shared" si="6" ref="V25:AE25">+V26+V27</f>
        <v>0</v>
      </c>
      <c r="W25" s="104">
        <f t="shared" si="6"/>
        <v>0</v>
      </c>
      <c r="X25" s="104">
        <f t="shared" si="6"/>
        <v>0</v>
      </c>
      <c r="Y25" s="104">
        <f t="shared" si="6"/>
        <v>0</v>
      </c>
      <c r="Z25" s="108">
        <f t="shared" si="6"/>
        <v>0</v>
      </c>
      <c r="AA25" s="107">
        <f t="shared" si="6"/>
        <v>0</v>
      </c>
      <c r="AB25" s="104">
        <f t="shared" si="6"/>
        <v>0</v>
      </c>
      <c r="AC25" s="104">
        <f t="shared" si="6"/>
        <v>0</v>
      </c>
      <c r="AD25" s="104">
        <f t="shared" si="6"/>
        <v>0</v>
      </c>
      <c r="AE25" s="108">
        <f t="shared" si="6"/>
        <v>0</v>
      </c>
      <c r="AF25" s="107">
        <f t="shared" si="1"/>
        <v>0</v>
      </c>
      <c r="AG25" s="104">
        <f t="shared" si="1"/>
        <v>100000000</v>
      </c>
      <c r="AH25" s="104">
        <f t="shared" si="1"/>
        <v>73741500</v>
      </c>
      <c r="AI25" s="104">
        <f t="shared" si="1"/>
        <v>73741500</v>
      </c>
      <c r="AJ25" s="108">
        <f t="shared" si="1"/>
        <v>0</v>
      </c>
      <c r="AK25" s="87"/>
      <c r="AL25" s="87"/>
    </row>
    <row r="26" spans="1:38" ht="15">
      <c r="A26" s="102" t="s">
        <v>44</v>
      </c>
      <c r="B26" s="102">
        <v>0</v>
      </c>
      <c r="C26" s="103">
        <v>0</v>
      </c>
      <c r="D26" s="103">
        <v>0</v>
      </c>
      <c r="E26" s="103">
        <v>0</v>
      </c>
      <c r="F26" s="109">
        <v>0</v>
      </c>
      <c r="G26" s="102">
        <v>0</v>
      </c>
      <c r="H26" s="103">
        <v>100000000</v>
      </c>
      <c r="I26" s="103">
        <v>73741500</v>
      </c>
      <c r="J26" s="103">
        <v>73741500</v>
      </c>
      <c r="K26" s="109">
        <v>0</v>
      </c>
      <c r="L26" s="102">
        <v>0</v>
      </c>
      <c r="M26" s="103">
        <v>0</v>
      </c>
      <c r="N26" s="103">
        <v>0</v>
      </c>
      <c r="O26" s="103">
        <v>0</v>
      </c>
      <c r="P26" s="109">
        <v>0</v>
      </c>
      <c r="Q26" s="102">
        <v>0</v>
      </c>
      <c r="R26" s="103">
        <v>0</v>
      </c>
      <c r="S26" s="103">
        <v>0</v>
      </c>
      <c r="T26" s="103">
        <v>0</v>
      </c>
      <c r="U26" s="109">
        <v>0</v>
      </c>
      <c r="V26" s="102">
        <v>0</v>
      </c>
      <c r="W26" s="103">
        <v>0</v>
      </c>
      <c r="X26" s="103">
        <v>0</v>
      </c>
      <c r="Y26" s="103">
        <v>0</v>
      </c>
      <c r="Z26" s="109">
        <v>0</v>
      </c>
      <c r="AA26" s="102">
        <v>0</v>
      </c>
      <c r="AB26" s="103">
        <v>0</v>
      </c>
      <c r="AC26" s="103">
        <v>0</v>
      </c>
      <c r="AD26" s="103">
        <v>0</v>
      </c>
      <c r="AE26" s="109">
        <v>0</v>
      </c>
      <c r="AF26" s="107">
        <f t="shared" si="1"/>
        <v>0</v>
      </c>
      <c r="AG26" s="104">
        <f t="shared" si="1"/>
        <v>100000000</v>
      </c>
      <c r="AH26" s="104">
        <f t="shared" si="1"/>
        <v>73741500</v>
      </c>
      <c r="AI26" s="104">
        <f t="shared" si="1"/>
        <v>73741500</v>
      </c>
      <c r="AJ26" s="108">
        <f t="shared" si="1"/>
        <v>0</v>
      </c>
      <c r="AK26" s="87"/>
      <c r="AL26" s="87"/>
    </row>
    <row r="27" spans="1:38" ht="15">
      <c r="A27" s="102" t="s">
        <v>45</v>
      </c>
      <c r="B27" s="102">
        <v>0</v>
      </c>
      <c r="C27" s="103">
        <v>0</v>
      </c>
      <c r="D27" s="103">
        <v>0</v>
      </c>
      <c r="E27" s="103">
        <v>0</v>
      </c>
      <c r="F27" s="109">
        <v>0</v>
      </c>
      <c r="G27" s="102">
        <v>0</v>
      </c>
      <c r="H27" s="103">
        <v>0</v>
      </c>
      <c r="I27" s="103">
        <v>0</v>
      </c>
      <c r="J27" s="103">
        <v>0</v>
      </c>
      <c r="K27" s="109">
        <v>0</v>
      </c>
      <c r="L27" s="102">
        <v>0</v>
      </c>
      <c r="M27" s="103">
        <v>0</v>
      </c>
      <c r="N27" s="103">
        <v>0</v>
      </c>
      <c r="O27" s="103">
        <v>0</v>
      </c>
      <c r="P27" s="109">
        <v>0</v>
      </c>
      <c r="Q27" s="102">
        <v>0</v>
      </c>
      <c r="R27" s="103">
        <v>0</v>
      </c>
      <c r="S27" s="103">
        <v>0</v>
      </c>
      <c r="T27" s="103">
        <v>0</v>
      </c>
      <c r="U27" s="109">
        <v>0</v>
      </c>
      <c r="V27" s="102">
        <v>0</v>
      </c>
      <c r="W27" s="103">
        <v>0</v>
      </c>
      <c r="X27" s="103">
        <v>0</v>
      </c>
      <c r="Y27" s="103">
        <v>0</v>
      </c>
      <c r="Z27" s="109">
        <v>0</v>
      </c>
      <c r="AA27" s="102">
        <v>0</v>
      </c>
      <c r="AB27" s="103">
        <v>0</v>
      </c>
      <c r="AC27" s="103">
        <v>0</v>
      </c>
      <c r="AD27" s="103">
        <v>0</v>
      </c>
      <c r="AE27" s="109">
        <v>0</v>
      </c>
      <c r="AF27" s="107">
        <f t="shared" si="1"/>
        <v>0</v>
      </c>
      <c r="AG27" s="104">
        <f t="shared" si="1"/>
        <v>0</v>
      </c>
      <c r="AH27" s="104">
        <f t="shared" si="1"/>
        <v>0</v>
      </c>
      <c r="AI27" s="104">
        <f t="shared" si="1"/>
        <v>0</v>
      </c>
      <c r="AJ27" s="108">
        <f t="shared" si="1"/>
        <v>0</v>
      </c>
      <c r="AK27" s="87"/>
      <c r="AL27" s="87"/>
    </row>
    <row r="28" spans="1:38" ht="15.75" thickBot="1">
      <c r="A28" s="102" t="s">
        <v>46</v>
      </c>
      <c r="B28" s="102">
        <v>0</v>
      </c>
      <c r="C28" s="103">
        <v>0</v>
      </c>
      <c r="D28" s="103">
        <v>0</v>
      </c>
      <c r="E28" s="103">
        <v>0</v>
      </c>
      <c r="F28" s="109">
        <v>0</v>
      </c>
      <c r="G28" s="102">
        <v>10000000</v>
      </c>
      <c r="H28" s="103">
        <v>20000000</v>
      </c>
      <c r="I28" s="103">
        <v>10800000</v>
      </c>
      <c r="J28" s="103">
        <v>10800000</v>
      </c>
      <c r="K28" s="109">
        <v>0</v>
      </c>
      <c r="L28" s="102">
        <v>0</v>
      </c>
      <c r="M28" s="103">
        <v>0</v>
      </c>
      <c r="N28" s="103">
        <v>0</v>
      </c>
      <c r="O28" s="103">
        <v>0</v>
      </c>
      <c r="P28" s="109">
        <v>0</v>
      </c>
      <c r="Q28" s="102">
        <v>0</v>
      </c>
      <c r="R28" s="103">
        <v>0</v>
      </c>
      <c r="S28" s="103">
        <v>0</v>
      </c>
      <c r="T28" s="103">
        <v>0</v>
      </c>
      <c r="U28" s="109">
        <v>0</v>
      </c>
      <c r="V28" s="102">
        <v>0</v>
      </c>
      <c r="W28" s="103">
        <v>0</v>
      </c>
      <c r="X28" s="103">
        <v>0</v>
      </c>
      <c r="Y28" s="103">
        <v>0</v>
      </c>
      <c r="Z28" s="109">
        <v>0</v>
      </c>
      <c r="AA28" s="102">
        <v>0</v>
      </c>
      <c r="AB28" s="103">
        <v>0</v>
      </c>
      <c r="AC28" s="103">
        <v>0</v>
      </c>
      <c r="AD28" s="103">
        <v>0</v>
      </c>
      <c r="AE28" s="109">
        <v>0</v>
      </c>
      <c r="AF28" s="107">
        <f t="shared" si="1"/>
        <v>10000000</v>
      </c>
      <c r="AG28" s="104">
        <f t="shared" si="1"/>
        <v>20000000</v>
      </c>
      <c r="AH28" s="104">
        <f t="shared" si="1"/>
        <v>10800000</v>
      </c>
      <c r="AI28" s="104">
        <f t="shared" si="1"/>
        <v>10800000</v>
      </c>
      <c r="AJ28" s="108">
        <f t="shared" si="1"/>
        <v>0</v>
      </c>
      <c r="AK28" s="87"/>
      <c r="AL28" s="87"/>
    </row>
    <row r="29" spans="1:38" ht="15.75" thickBot="1">
      <c r="A29" s="96" t="s">
        <v>47</v>
      </c>
      <c r="B29" s="100">
        <f aca="true" t="shared" si="7" ref="B29:AE29">SUM(B30+B31+B37+B38)</f>
        <v>42035000</v>
      </c>
      <c r="C29" s="98">
        <f t="shared" si="7"/>
        <v>60442581</v>
      </c>
      <c r="D29" s="98">
        <f t="shared" si="7"/>
        <v>13622190</v>
      </c>
      <c r="E29" s="98">
        <f t="shared" si="7"/>
        <v>13503334</v>
      </c>
      <c r="F29" s="99">
        <f t="shared" si="7"/>
        <v>0</v>
      </c>
      <c r="G29" s="100">
        <f t="shared" si="7"/>
        <v>144000000</v>
      </c>
      <c r="H29" s="98">
        <f t="shared" si="7"/>
        <v>150000000</v>
      </c>
      <c r="I29" s="98">
        <f t="shared" si="7"/>
        <v>150000000</v>
      </c>
      <c r="J29" s="98">
        <f t="shared" si="7"/>
        <v>150000000</v>
      </c>
      <c r="K29" s="99">
        <f t="shared" si="7"/>
        <v>0</v>
      </c>
      <c r="L29" s="100">
        <f t="shared" si="7"/>
        <v>0</v>
      </c>
      <c r="M29" s="98">
        <f t="shared" si="7"/>
        <v>0</v>
      </c>
      <c r="N29" s="98">
        <f t="shared" si="7"/>
        <v>0</v>
      </c>
      <c r="O29" s="98">
        <f t="shared" si="7"/>
        <v>0</v>
      </c>
      <c r="P29" s="99">
        <f t="shared" si="7"/>
        <v>0</v>
      </c>
      <c r="Q29" s="100">
        <f t="shared" si="7"/>
        <v>0</v>
      </c>
      <c r="R29" s="98">
        <f t="shared" si="7"/>
        <v>0</v>
      </c>
      <c r="S29" s="98">
        <f t="shared" si="7"/>
        <v>0</v>
      </c>
      <c r="T29" s="98">
        <f t="shared" si="7"/>
        <v>0</v>
      </c>
      <c r="U29" s="99">
        <f t="shared" si="7"/>
        <v>0</v>
      </c>
      <c r="V29" s="100">
        <f t="shared" si="7"/>
        <v>0</v>
      </c>
      <c r="W29" s="98">
        <f t="shared" si="7"/>
        <v>0</v>
      </c>
      <c r="X29" s="98">
        <f t="shared" si="7"/>
        <v>0</v>
      </c>
      <c r="Y29" s="98">
        <f t="shared" si="7"/>
        <v>0</v>
      </c>
      <c r="Z29" s="99">
        <f t="shared" si="7"/>
        <v>0</v>
      </c>
      <c r="AA29" s="100">
        <f t="shared" si="7"/>
        <v>0</v>
      </c>
      <c r="AB29" s="98">
        <f t="shared" si="7"/>
        <v>0</v>
      </c>
      <c r="AC29" s="98">
        <f t="shared" si="7"/>
        <v>0</v>
      </c>
      <c r="AD29" s="98">
        <f t="shared" si="7"/>
        <v>0</v>
      </c>
      <c r="AE29" s="99">
        <f t="shared" si="7"/>
        <v>0</v>
      </c>
      <c r="AF29" s="100">
        <f t="shared" si="1"/>
        <v>186035000</v>
      </c>
      <c r="AG29" s="98">
        <f t="shared" si="1"/>
        <v>210442581</v>
      </c>
      <c r="AH29" s="98">
        <f t="shared" si="1"/>
        <v>163622190</v>
      </c>
      <c r="AI29" s="98">
        <f t="shared" si="1"/>
        <v>163503334</v>
      </c>
      <c r="AJ29" s="99">
        <f t="shared" si="1"/>
        <v>0</v>
      </c>
      <c r="AK29" s="87"/>
      <c r="AL29" s="87"/>
    </row>
    <row r="30" spans="1:38" ht="15">
      <c r="A30" s="101" t="s">
        <v>48</v>
      </c>
      <c r="B30" s="110">
        <f>2500000+39535000</f>
        <v>42035000</v>
      </c>
      <c r="C30" s="24">
        <f>19312960+41129621</f>
        <v>60442581</v>
      </c>
      <c r="D30" s="24">
        <f>124815+13497375</f>
        <v>13622190</v>
      </c>
      <c r="E30" s="24">
        <f>124815+13378519</f>
        <v>13503334</v>
      </c>
      <c r="F30" s="111">
        <v>0</v>
      </c>
      <c r="G30" s="22">
        <v>0</v>
      </c>
      <c r="H30" s="23">
        <v>0</v>
      </c>
      <c r="I30" s="23">
        <v>0</v>
      </c>
      <c r="J30" s="24">
        <v>0</v>
      </c>
      <c r="K30" s="111">
        <v>0</v>
      </c>
      <c r="L30" s="102">
        <v>0</v>
      </c>
      <c r="M30" s="103">
        <v>0</v>
      </c>
      <c r="N30" s="103">
        <v>0</v>
      </c>
      <c r="O30" s="103">
        <v>0</v>
      </c>
      <c r="P30" s="109">
        <v>0</v>
      </c>
      <c r="Q30" s="102">
        <v>0</v>
      </c>
      <c r="R30" s="103">
        <v>0</v>
      </c>
      <c r="S30" s="103">
        <v>0</v>
      </c>
      <c r="T30" s="103">
        <v>0</v>
      </c>
      <c r="U30" s="109">
        <v>0</v>
      </c>
      <c r="V30" s="102">
        <v>0</v>
      </c>
      <c r="W30" s="103">
        <v>0</v>
      </c>
      <c r="X30" s="103">
        <v>0</v>
      </c>
      <c r="Y30" s="103">
        <v>0</v>
      </c>
      <c r="Z30" s="109">
        <v>0</v>
      </c>
      <c r="AA30" s="102">
        <v>0</v>
      </c>
      <c r="AB30" s="103">
        <v>0</v>
      </c>
      <c r="AC30" s="103">
        <v>0</v>
      </c>
      <c r="AD30" s="103">
        <v>0</v>
      </c>
      <c r="AE30" s="109">
        <v>0</v>
      </c>
      <c r="AF30" s="102">
        <f t="shared" si="1"/>
        <v>42035000</v>
      </c>
      <c r="AG30" s="103">
        <f t="shared" si="1"/>
        <v>60442581</v>
      </c>
      <c r="AH30" s="103">
        <f t="shared" si="1"/>
        <v>13622190</v>
      </c>
      <c r="AI30" s="103">
        <f t="shared" si="1"/>
        <v>13503334</v>
      </c>
      <c r="AJ30" s="109">
        <f t="shared" si="1"/>
        <v>0</v>
      </c>
      <c r="AK30" s="87"/>
      <c r="AL30" s="87"/>
    </row>
    <row r="31" spans="1:38" ht="15">
      <c r="A31" s="101" t="s">
        <v>49</v>
      </c>
      <c r="B31" s="102">
        <f>+B32+B33+B36</f>
        <v>0</v>
      </c>
      <c r="C31" s="103">
        <f>+C32+C33+C36</f>
        <v>0</v>
      </c>
      <c r="D31" s="104">
        <f>+D32+D33+D36</f>
        <v>0</v>
      </c>
      <c r="E31" s="104">
        <f>+E32+E33+E36</f>
        <v>0</v>
      </c>
      <c r="F31" s="108">
        <f>+F32+F33+F36</f>
        <v>0</v>
      </c>
      <c r="G31" s="102">
        <f>G32+G33+G36</f>
        <v>0</v>
      </c>
      <c r="H31" s="103">
        <f>H32+H33+H36</f>
        <v>0</v>
      </c>
      <c r="I31" s="103">
        <f>I32+I33</f>
        <v>0</v>
      </c>
      <c r="J31" s="103">
        <f>J32+J33</f>
        <v>0</v>
      </c>
      <c r="K31" s="108">
        <f aca="true" t="shared" si="8" ref="K31:AE31">+K32+K33+K36</f>
        <v>0</v>
      </c>
      <c r="L31" s="107">
        <f t="shared" si="8"/>
        <v>0</v>
      </c>
      <c r="M31" s="104">
        <f t="shared" si="8"/>
        <v>0</v>
      </c>
      <c r="N31" s="104">
        <f t="shared" si="8"/>
        <v>0</v>
      </c>
      <c r="O31" s="104">
        <f t="shared" si="8"/>
        <v>0</v>
      </c>
      <c r="P31" s="108">
        <f t="shared" si="8"/>
        <v>0</v>
      </c>
      <c r="Q31" s="107">
        <f t="shared" si="8"/>
        <v>0</v>
      </c>
      <c r="R31" s="104">
        <f t="shared" si="8"/>
        <v>0</v>
      </c>
      <c r="S31" s="104">
        <f t="shared" si="8"/>
        <v>0</v>
      </c>
      <c r="T31" s="104">
        <f t="shared" si="8"/>
        <v>0</v>
      </c>
      <c r="U31" s="108">
        <f t="shared" si="8"/>
        <v>0</v>
      </c>
      <c r="V31" s="107">
        <f t="shared" si="8"/>
        <v>0</v>
      </c>
      <c r="W31" s="104">
        <f t="shared" si="8"/>
        <v>0</v>
      </c>
      <c r="X31" s="104">
        <f t="shared" si="8"/>
        <v>0</v>
      </c>
      <c r="Y31" s="104">
        <f t="shared" si="8"/>
        <v>0</v>
      </c>
      <c r="Z31" s="108">
        <f t="shared" si="8"/>
        <v>0</v>
      </c>
      <c r="AA31" s="107">
        <f t="shared" si="8"/>
        <v>0</v>
      </c>
      <c r="AB31" s="104">
        <f t="shared" si="8"/>
        <v>0</v>
      </c>
      <c r="AC31" s="104">
        <f t="shared" si="8"/>
        <v>0</v>
      </c>
      <c r="AD31" s="104">
        <f t="shared" si="8"/>
        <v>0</v>
      </c>
      <c r="AE31" s="108">
        <f t="shared" si="8"/>
        <v>0</v>
      </c>
      <c r="AF31" s="102">
        <f t="shared" si="1"/>
        <v>0</v>
      </c>
      <c r="AG31" s="103">
        <f t="shared" si="1"/>
        <v>0</v>
      </c>
      <c r="AH31" s="103">
        <f t="shared" si="1"/>
        <v>0</v>
      </c>
      <c r="AI31" s="103">
        <f t="shared" si="1"/>
        <v>0</v>
      </c>
      <c r="AJ31" s="109">
        <f t="shared" si="1"/>
        <v>0</v>
      </c>
      <c r="AK31" s="87"/>
      <c r="AL31" s="87"/>
    </row>
    <row r="32" spans="1:38" ht="15">
      <c r="A32" s="102" t="s">
        <v>42</v>
      </c>
      <c r="B32" s="102">
        <v>0</v>
      </c>
      <c r="C32" s="103">
        <v>0</v>
      </c>
      <c r="D32" s="103">
        <v>0</v>
      </c>
      <c r="E32" s="103">
        <v>0</v>
      </c>
      <c r="F32" s="109">
        <v>0</v>
      </c>
      <c r="G32" s="102"/>
      <c r="H32" s="103"/>
      <c r="I32" s="103">
        <v>0</v>
      </c>
      <c r="J32" s="103">
        <v>0</v>
      </c>
      <c r="K32" s="109">
        <v>0</v>
      </c>
      <c r="L32" s="102">
        <v>0</v>
      </c>
      <c r="M32" s="103">
        <v>0</v>
      </c>
      <c r="N32" s="103">
        <v>0</v>
      </c>
      <c r="O32" s="103">
        <v>0</v>
      </c>
      <c r="P32" s="109">
        <v>0</v>
      </c>
      <c r="Q32" s="102">
        <v>0</v>
      </c>
      <c r="R32" s="103">
        <v>0</v>
      </c>
      <c r="S32" s="103">
        <v>0</v>
      </c>
      <c r="T32" s="103">
        <v>0</v>
      </c>
      <c r="U32" s="109">
        <v>0</v>
      </c>
      <c r="V32" s="102">
        <v>0</v>
      </c>
      <c r="W32" s="103">
        <v>0</v>
      </c>
      <c r="X32" s="103">
        <v>0</v>
      </c>
      <c r="Y32" s="103">
        <v>0</v>
      </c>
      <c r="Z32" s="109">
        <v>0</v>
      </c>
      <c r="AA32" s="102">
        <v>0</v>
      </c>
      <c r="AB32" s="103">
        <v>0</v>
      </c>
      <c r="AC32" s="103">
        <v>0</v>
      </c>
      <c r="AD32" s="103">
        <v>0</v>
      </c>
      <c r="AE32" s="109">
        <v>0</v>
      </c>
      <c r="AF32" s="102">
        <f t="shared" si="1"/>
        <v>0</v>
      </c>
      <c r="AG32" s="103">
        <f t="shared" si="1"/>
        <v>0</v>
      </c>
      <c r="AH32" s="103">
        <f t="shared" si="1"/>
        <v>0</v>
      </c>
      <c r="AI32" s="103">
        <f t="shared" si="1"/>
        <v>0</v>
      </c>
      <c r="AJ32" s="109">
        <f t="shared" si="1"/>
        <v>0</v>
      </c>
      <c r="AK32" s="87"/>
      <c r="AL32" s="87"/>
    </row>
    <row r="33" spans="1:38" ht="15">
      <c r="A33" s="102" t="s">
        <v>43</v>
      </c>
      <c r="B33" s="102">
        <f>+B34+B35</f>
        <v>0</v>
      </c>
      <c r="C33" s="103">
        <f>+C34+C35</f>
        <v>0</v>
      </c>
      <c r="D33" s="104">
        <f>+D34+D35</f>
        <v>0</v>
      </c>
      <c r="E33" s="104">
        <f>+E34+E35</f>
        <v>0</v>
      </c>
      <c r="F33" s="108">
        <f>+F34+F35</f>
        <v>0</v>
      </c>
      <c r="G33" s="107">
        <v>0</v>
      </c>
      <c r="H33" s="104">
        <v>0</v>
      </c>
      <c r="I33" s="103">
        <v>0</v>
      </c>
      <c r="J33" s="104">
        <f aca="true" t="shared" si="9" ref="J33:AE33">+J34+J35</f>
        <v>0</v>
      </c>
      <c r="K33" s="108">
        <f t="shared" si="9"/>
        <v>0</v>
      </c>
      <c r="L33" s="107">
        <f t="shared" si="9"/>
        <v>0</v>
      </c>
      <c r="M33" s="104">
        <f t="shared" si="9"/>
        <v>0</v>
      </c>
      <c r="N33" s="104">
        <f t="shared" si="9"/>
        <v>0</v>
      </c>
      <c r="O33" s="104">
        <f t="shared" si="9"/>
        <v>0</v>
      </c>
      <c r="P33" s="108">
        <f t="shared" si="9"/>
        <v>0</v>
      </c>
      <c r="Q33" s="107">
        <f t="shared" si="9"/>
        <v>0</v>
      </c>
      <c r="R33" s="104">
        <f t="shared" si="9"/>
        <v>0</v>
      </c>
      <c r="S33" s="104">
        <f t="shared" si="9"/>
        <v>0</v>
      </c>
      <c r="T33" s="104">
        <f t="shared" si="9"/>
        <v>0</v>
      </c>
      <c r="U33" s="108">
        <f t="shared" si="9"/>
        <v>0</v>
      </c>
      <c r="V33" s="107">
        <f t="shared" si="9"/>
        <v>0</v>
      </c>
      <c r="W33" s="104">
        <f t="shared" si="9"/>
        <v>0</v>
      </c>
      <c r="X33" s="104">
        <f t="shared" si="9"/>
        <v>0</v>
      </c>
      <c r="Y33" s="104">
        <f t="shared" si="9"/>
        <v>0</v>
      </c>
      <c r="Z33" s="108">
        <f t="shared" si="9"/>
        <v>0</v>
      </c>
      <c r="AA33" s="107">
        <f t="shared" si="9"/>
        <v>0</v>
      </c>
      <c r="AB33" s="104">
        <f t="shared" si="9"/>
        <v>0</v>
      </c>
      <c r="AC33" s="104">
        <f t="shared" si="9"/>
        <v>0</v>
      </c>
      <c r="AD33" s="104">
        <f t="shared" si="9"/>
        <v>0</v>
      </c>
      <c r="AE33" s="108">
        <f t="shared" si="9"/>
        <v>0</v>
      </c>
      <c r="AF33" s="102">
        <f t="shared" si="1"/>
        <v>0</v>
      </c>
      <c r="AG33" s="103">
        <f t="shared" si="1"/>
        <v>0</v>
      </c>
      <c r="AH33" s="103">
        <f t="shared" si="1"/>
        <v>0</v>
      </c>
      <c r="AI33" s="103">
        <f t="shared" si="1"/>
        <v>0</v>
      </c>
      <c r="AJ33" s="109">
        <f t="shared" si="1"/>
        <v>0</v>
      </c>
      <c r="AK33" s="87"/>
      <c r="AL33" s="87"/>
    </row>
    <row r="34" spans="1:38" ht="15">
      <c r="A34" s="102" t="s">
        <v>44</v>
      </c>
      <c r="B34" s="102">
        <v>0</v>
      </c>
      <c r="C34" s="103">
        <v>0</v>
      </c>
      <c r="D34" s="104">
        <v>0</v>
      </c>
      <c r="E34" s="104">
        <v>0</v>
      </c>
      <c r="F34" s="108">
        <v>0</v>
      </c>
      <c r="G34" s="107">
        <v>0</v>
      </c>
      <c r="H34" s="104">
        <v>0</v>
      </c>
      <c r="I34" s="103">
        <v>0</v>
      </c>
      <c r="J34" s="104">
        <v>0</v>
      </c>
      <c r="K34" s="108">
        <v>0</v>
      </c>
      <c r="L34" s="107">
        <v>0</v>
      </c>
      <c r="M34" s="104">
        <v>0</v>
      </c>
      <c r="N34" s="104">
        <v>0</v>
      </c>
      <c r="O34" s="104">
        <v>0</v>
      </c>
      <c r="P34" s="108">
        <v>0</v>
      </c>
      <c r="Q34" s="107">
        <v>0</v>
      </c>
      <c r="R34" s="104">
        <v>0</v>
      </c>
      <c r="S34" s="104">
        <v>0</v>
      </c>
      <c r="T34" s="104">
        <v>0</v>
      </c>
      <c r="U34" s="108">
        <v>0</v>
      </c>
      <c r="V34" s="102">
        <v>0</v>
      </c>
      <c r="W34" s="103">
        <v>0</v>
      </c>
      <c r="X34" s="103">
        <v>0</v>
      </c>
      <c r="Y34" s="103">
        <v>0</v>
      </c>
      <c r="Z34" s="109">
        <v>0</v>
      </c>
      <c r="AA34" s="102">
        <v>0</v>
      </c>
      <c r="AB34" s="103">
        <v>0</v>
      </c>
      <c r="AC34" s="103">
        <v>0</v>
      </c>
      <c r="AD34" s="103">
        <v>0</v>
      </c>
      <c r="AE34" s="109">
        <v>0</v>
      </c>
      <c r="AF34" s="102">
        <f t="shared" si="1"/>
        <v>0</v>
      </c>
      <c r="AG34" s="103">
        <f t="shared" si="1"/>
        <v>0</v>
      </c>
      <c r="AH34" s="103">
        <f t="shared" si="1"/>
        <v>0</v>
      </c>
      <c r="AI34" s="103">
        <f t="shared" si="1"/>
        <v>0</v>
      </c>
      <c r="AJ34" s="109">
        <f t="shared" si="1"/>
        <v>0</v>
      </c>
      <c r="AK34" s="87"/>
      <c r="AL34" s="87"/>
    </row>
    <row r="35" spans="1:38" ht="15">
      <c r="A35" s="102" t="s">
        <v>45</v>
      </c>
      <c r="B35" s="102">
        <v>0</v>
      </c>
      <c r="C35" s="103">
        <v>0</v>
      </c>
      <c r="D35" s="103">
        <v>0</v>
      </c>
      <c r="E35" s="103">
        <v>0</v>
      </c>
      <c r="F35" s="109">
        <v>0</v>
      </c>
      <c r="G35" s="102">
        <v>0</v>
      </c>
      <c r="H35" s="103">
        <v>0</v>
      </c>
      <c r="I35" s="103">
        <v>0</v>
      </c>
      <c r="J35" s="103">
        <v>0</v>
      </c>
      <c r="K35" s="109">
        <v>0</v>
      </c>
      <c r="L35" s="102">
        <v>0</v>
      </c>
      <c r="M35" s="103">
        <v>0</v>
      </c>
      <c r="N35" s="103">
        <v>0</v>
      </c>
      <c r="O35" s="103">
        <v>0</v>
      </c>
      <c r="P35" s="109">
        <v>0</v>
      </c>
      <c r="Q35" s="102">
        <v>0</v>
      </c>
      <c r="R35" s="103">
        <v>0</v>
      </c>
      <c r="S35" s="103">
        <v>0</v>
      </c>
      <c r="T35" s="103">
        <v>0</v>
      </c>
      <c r="U35" s="109">
        <v>0</v>
      </c>
      <c r="V35" s="102">
        <v>0</v>
      </c>
      <c r="W35" s="103">
        <v>0</v>
      </c>
      <c r="X35" s="103">
        <v>0</v>
      </c>
      <c r="Y35" s="103">
        <v>0</v>
      </c>
      <c r="Z35" s="109">
        <v>0</v>
      </c>
      <c r="AA35" s="102">
        <v>0</v>
      </c>
      <c r="AB35" s="103">
        <v>0</v>
      </c>
      <c r="AC35" s="103">
        <v>0</v>
      </c>
      <c r="AD35" s="103">
        <v>0</v>
      </c>
      <c r="AE35" s="109">
        <v>0</v>
      </c>
      <c r="AF35" s="102">
        <f t="shared" si="1"/>
        <v>0</v>
      </c>
      <c r="AG35" s="103">
        <f t="shared" si="1"/>
        <v>0</v>
      </c>
      <c r="AH35" s="103">
        <f t="shared" si="1"/>
        <v>0</v>
      </c>
      <c r="AI35" s="103">
        <f t="shared" si="1"/>
        <v>0</v>
      </c>
      <c r="AJ35" s="109">
        <f t="shared" si="1"/>
        <v>0</v>
      </c>
      <c r="AK35" s="87"/>
      <c r="AL35" s="87"/>
    </row>
    <row r="36" spans="1:38" ht="15">
      <c r="A36" s="102" t="s">
        <v>46</v>
      </c>
      <c r="B36" s="102">
        <v>0</v>
      </c>
      <c r="C36" s="103">
        <v>0</v>
      </c>
      <c r="D36" s="103">
        <v>0</v>
      </c>
      <c r="E36" s="103">
        <v>0</v>
      </c>
      <c r="F36" s="109">
        <v>0</v>
      </c>
      <c r="G36" s="102"/>
      <c r="H36" s="103"/>
      <c r="I36" s="103">
        <v>0</v>
      </c>
      <c r="J36" s="103">
        <v>0</v>
      </c>
      <c r="K36" s="109">
        <v>0</v>
      </c>
      <c r="L36" s="102">
        <v>0</v>
      </c>
      <c r="M36" s="103">
        <v>0</v>
      </c>
      <c r="N36" s="103">
        <v>0</v>
      </c>
      <c r="O36" s="103">
        <v>0</v>
      </c>
      <c r="P36" s="109">
        <v>0</v>
      </c>
      <c r="Q36" s="102">
        <v>0</v>
      </c>
      <c r="R36" s="103">
        <v>0</v>
      </c>
      <c r="S36" s="103">
        <v>0</v>
      </c>
      <c r="T36" s="103">
        <v>0</v>
      </c>
      <c r="U36" s="109">
        <v>0</v>
      </c>
      <c r="V36" s="102">
        <v>0</v>
      </c>
      <c r="W36" s="103">
        <v>0</v>
      </c>
      <c r="X36" s="103">
        <v>0</v>
      </c>
      <c r="Y36" s="103">
        <v>0</v>
      </c>
      <c r="Z36" s="109">
        <v>0</v>
      </c>
      <c r="AA36" s="102">
        <v>0</v>
      </c>
      <c r="AB36" s="103">
        <v>0</v>
      </c>
      <c r="AC36" s="103">
        <v>0</v>
      </c>
      <c r="AD36" s="103">
        <v>0</v>
      </c>
      <c r="AE36" s="109">
        <v>0</v>
      </c>
      <c r="AF36" s="102">
        <f t="shared" si="1"/>
        <v>0</v>
      </c>
      <c r="AG36" s="103">
        <f t="shared" si="1"/>
        <v>0</v>
      </c>
      <c r="AH36" s="103">
        <f t="shared" si="1"/>
        <v>0</v>
      </c>
      <c r="AI36" s="103">
        <f t="shared" si="1"/>
        <v>0</v>
      </c>
      <c r="AJ36" s="109">
        <f t="shared" si="1"/>
        <v>0</v>
      </c>
      <c r="AK36" s="87"/>
      <c r="AL36" s="87"/>
    </row>
    <row r="37" spans="1:38" ht="15">
      <c r="A37" s="101" t="s">
        <v>50</v>
      </c>
      <c r="B37" s="102">
        <v>0</v>
      </c>
      <c r="C37" s="103">
        <v>0</v>
      </c>
      <c r="D37" s="103">
        <v>0</v>
      </c>
      <c r="E37" s="103">
        <v>0</v>
      </c>
      <c r="F37" s="109">
        <v>0</v>
      </c>
      <c r="G37" s="102">
        <v>144000000</v>
      </c>
      <c r="H37" s="103">
        <v>150000000</v>
      </c>
      <c r="I37" s="103">
        <v>150000000</v>
      </c>
      <c r="J37" s="103">
        <v>150000000</v>
      </c>
      <c r="K37" s="109">
        <v>0</v>
      </c>
      <c r="L37" s="102">
        <v>0</v>
      </c>
      <c r="M37" s="103">
        <v>0</v>
      </c>
      <c r="N37" s="103">
        <v>0</v>
      </c>
      <c r="O37" s="103">
        <v>0</v>
      </c>
      <c r="P37" s="109">
        <v>0</v>
      </c>
      <c r="Q37" s="102">
        <v>0</v>
      </c>
      <c r="R37" s="103">
        <v>0</v>
      </c>
      <c r="S37" s="103">
        <v>0</v>
      </c>
      <c r="T37" s="103">
        <v>0</v>
      </c>
      <c r="U37" s="109">
        <v>0</v>
      </c>
      <c r="V37" s="102">
        <v>0</v>
      </c>
      <c r="W37" s="103">
        <v>0</v>
      </c>
      <c r="X37" s="103">
        <v>0</v>
      </c>
      <c r="Y37" s="103">
        <v>0</v>
      </c>
      <c r="Z37" s="109">
        <v>0</v>
      </c>
      <c r="AA37" s="102">
        <v>0</v>
      </c>
      <c r="AB37" s="103">
        <v>0</v>
      </c>
      <c r="AC37" s="103">
        <v>0</v>
      </c>
      <c r="AD37" s="103">
        <v>0</v>
      </c>
      <c r="AE37" s="109">
        <v>0</v>
      </c>
      <c r="AF37" s="102">
        <f t="shared" si="1"/>
        <v>144000000</v>
      </c>
      <c r="AG37" s="103">
        <f t="shared" si="1"/>
        <v>150000000</v>
      </c>
      <c r="AH37" s="103">
        <f t="shared" si="1"/>
        <v>150000000</v>
      </c>
      <c r="AI37" s="103">
        <f t="shared" si="1"/>
        <v>150000000</v>
      </c>
      <c r="AJ37" s="109">
        <f t="shared" si="1"/>
        <v>0</v>
      </c>
      <c r="AK37" s="87"/>
      <c r="AL37" s="87"/>
    </row>
    <row r="38" spans="1:38" ht="15.75" thickBot="1">
      <c r="A38" s="101" t="s">
        <v>51</v>
      </c>
      <c r="B38" s="112">
        <v>0</v>
      </c>
      <c r="C38" s="113">
        <v>0</v>
      </c>
      <c r="D38" s="113">
        <v>0</v>
      </c>
      <c r="E38" s="113">
        <v>0</v>
      </c>
      <c r="F38" s="114">
        <v>0</v>
      </c>
      <c r="G38" s="102">
        <v>0</v>
      </c>
      <c r="H38" s="103">
        <v>0</v>
      </c>
      <c r="I38" s="103">
        <v>0</v>
      </c>
      <c r="J38" s="113">
        <v>0</v>
      </c>
      <c r="K38" s="114">
        <v>0</v>
      </c>
      <c r="L38" s="102">
        <v>0</v>
      </c>
      <c r="M38" s="103">
        <v>0</v>
      </c>
      <c r="N38" s="103">
        <v>0</v>
      </c>
      <c r="O38" s="113">
        <v>0</v>
      </c>
      <c r="P38" s="114">
        <v>0</v>
      </c>
      <c r="Q38" s="102">
        <v>0</v>
      </c>
      <c r="R38" s="103">
        <v>0</v>
      </c>
      <c r="S38" s="103">
        <v>0</v>
      </c>
      <c r="T38" s="113">
        <v>0</v>
      </c>
      <c r="U38" s="114">
        <v>0</v>
      </c>
      <c r="V38" s="102">
        <v>0</v>
      </c>
      <c r="W38" s="103">
        <v>0</v>
      </c>
      <c r="X38" s="103">
        <v>0</v>
      </c>
      <c r="Y38" s="103">
        <v>0</v>
      </c>
      <c r="Z38" s="109">
        <v>0</v>
      </c>
      <c r="AA38" s="102">
        <v>0</v>
      </c>
      <c r="AB38" s="103">
        <v>0</v>
      </c>
      <c r="AC38" s="103">
        <v>0</v>
      </c>
      <c r="AD38" s="103">
        <v>0</v>
      </c>
      <c r="AE38" s="109">
        <v>0</v>
      </c>
      <c r="AF38" s="102">
        <f t="shared" si="1"/>
        <v>0</v>
      </c>
      <c r="AG38" s="103">
        <f t="shared" si="1"/>
        <v>0</v>
      </c>
      <c r="AH38" s="103">
        <f t="shared" si="1"/>
        <v>0</v>
      </c>
      <c r="AI38" s="103">
        <f t="shared" si="1"/>
        <v>0</v>
      </c>
      <c r="AJ38" s="109">
        <f t="shared" si="1"/>
        <v>0</v>
      </c>
      <c r="AK38" s="87"/>
      <c r="AL38" s="87"/>
    </row>
    <row r="39" spans="1:38" ht="15.75" thickBot="1">
      <c r="A39" s="96" t="s">
        <v>52</v>
      </c>
      <c r="B39" s="100">
        <f aca="true" t="shared" si="10" ref="B39:K39">+B16+B29</f>
        <v>52555000</v>
      </c>
      <c r="C39" s="98">
        <f t="shared" si="10"/>
        <v>74362581</v>
      </c>
      <c r="D39" s="98">
        <f t="shared" si="10"/>
        <v>21104438</v>
      </c>
      <c r="E39" s="98">
        <f>+E16+E29</f>
        <v>20985582</v>
      </c>
      <c r="F39" s="99">
        <f t="shared" si="10"/>
        <v>0</v>
      </c>
      <c r="G39" s="100">
        <f t="shared" si="10"/>
        <v>264000000</v>
      </c>
      <c r="H39" s="98">
        <f t="shared" si="10"/>
        <v>270000000</v>
      </c>
      <c r="I39" s="98">
        <f t="shared" si="10"/>
        <v>234541500</v>
      </c>
      <c r="J39" s="98">
        <f t="shared" si="10"/>
        <v>234541500</v>
      </c>
      <c r="K39" s="99">
        <f t="shared" si="10"/>
        <v>0</v>
      </c>
      <c r="L39" s="100">
        <v>0</v>
      </c>
      <c r="M39" s="98">
        <v>0</v>
      </c>
      <c r="N39" s="98">
        <f>+N16+N29</f>
        <v>0</v>
      </c>
      <c r="O39" s="98">
        <f>+O16+O29</f>
        <v>0</v>
      </c>
      <c r="P39" s="99">
        <f>+P16+P29</f>
        <v>0</v>
      </c>
      <c r="Q39" s="100">
        <v>0</v>
      </c>
      <c r="R39" s="98">
        <v>0</v>
      </c>
      <c r="S39" s="98">
        <f aca="true" t="shared" si="11" ref="S39:AE39">+S16+S29</f>
        <v>0</v>
      </c>
      <c r="T39" s="98">
        <f t="shared" si="11"/>
        <v>0</v>
      </c>
      <c r="U39" s="99">
        <f t="shared" si="11"/>
        <v>0</v>
      </c>
      <c r="V39" s="100">
        <f t="shared" si="11"/>
        <v>0</v>
      </c>
      <c r="W39" s="98">
        <f t="shared" si="11"/>
        <v>0</v>
      </c>
      <c r="X39" s="98">
        <f t="shared" si="11"/>
        <v>0</v>
      </c>
      <c r="Y39" s="98">
        <f t="shared" si="11"/>
        <v>0</v>
      </c>
      <c r="Z39" s="99">
        <f t="shared" si="11"/>
        <v>0</v>
      </c>
      <c r="AA39" s="100">
        <f t="shared" si="11"/>
        <v>0</v>
      </c>
      <c r="AB39" s="98">
        <f t="shared" si="11"/>
        <v>0</v>
      </c>
      <c r="AC39" s="98">
        <f t="shared" si="11"/>
        <v>0</v>
      </c>
      <c r="AD39" s="98">
        <f t="shared" si="11"/>
        <v>0</v>
      </c>
      <c r="AE39" s="99">
        <f t="shared" si="11"/>
        <v>0</v>
      </c>
      <c r="AF39" s="115">
        <f t="shared" si="1"/>
        <v>316555000</v>
      </c>
      <c r="AG39" s="105">
        <f t="shared" si="1"/>
        <v>344362581</v>
      </c>
      <c r="AH39" s="105">
        <f t="shared" si="1"/>
        <v>255645938</v>
      </c>
      <c r="AI39" s="105">
        <f t="shared" si="1"/>
        <v>255527082</v>
      </c>
      <c r="AJ39" s="106">
        <f t="shared" si="1"/>
        <v>0</v>
      </c>
      <c r="AK39" s="87"/>
      <c r="AL39" s="87"/>
    </row>
    <row r="40" spans="1:38" ht="15.75" thickBot="1">
      <c r="A40" s="96" t="s">
        <v>53</v>
      </c>
      <c r="B40" s="100">
        <f>+B39-B21</f>
        <v>52555000</v>
      </c>
      <c r="C40" s="98">
        <f aca="true" t="shared" si="12" ref="C40:K40">+C39-C21</f>
        <v>74362581</v>
      </c>
      <c r="D40" s="98">
        <f t="shared" si="12"/>
        <v>21104438</v>
      </c>
      <c r="E40" s="98">
        <f t="shared" si="12"/>
        <v>20985582</v>
      </c>
      <c r="F40" s="99">
        <f t="shared" si="12"/>
        <v>0</v>
      </c>
      <c r="G40" s="100">
        <f t="shared" si="12"/>
        <v>264000000</v>
      </c>
      <c r="H40" s="98">
        <f t="shared" si="12"/>
        <v>270000000</v>
      </c>
      <c r="I40" s="98">
        <f t="shared" si="12"/>
        <v>234541500</v>
      </c>
      <c r="J40" s="98">
        <f t="shared" si="12"/>
        <v>234541500</v>
      </c>
      <c r="K40" s="108">
        <f t="shared" si="12"/>
        <v>0</v>
      </c>
      <c r="L40" s="100">
        <v>0</v>
      </c>
      <c r="M40" s="98">
        <v>0</v>
      </c>
      <c r="N40" s="98">
        <f>+N39-N21</f>
        <v>0</v>
      </c>
      <c r="O40" s="98">
        <f>+O39-O21</f>
        <v>0</v>
      </c>
      <c r="P40" s="99">
        <f>+P39-P21</f>
        <v>0</v>
      </c>
      <c r="Q40" s="100">
        <v>0</v>
      </c>
      <c r="R40" s="98">
        <v>0</v>
      </c>
      <c r="S40" s="98">
        <f aca="true" t="shared" si="13" ref="S40:AE40">+S39-S21</f>
        <v>0</v>
      </c>
      <c r="T40" s="98">
        <f t="shared" si="13"/>
        <v>0</v>
      </c>
      <c r="U40" s="99">
        <f t="shared" si="13"/>
        <v>0</v>
      </c>
      <c r="V40" s="100">
        <f t="shared" si="13"/>
        <v>0</v>
      </c>
      <c r="W40" s="98">
        <f t="shared" si="13"/>
        <v>0</v>
      </c>
      <c r="X40" s="98">
        <f t="shared" si="13"/>
        <v>0</v>
      </c>
      <c r="Y40" s="98">
        <f t="shared" si="13"/>
        <v>0</v>
      </c>
      <c r="Z40" s="99">
        <f t="shared" si="13"/>
        <v>0</v>
      </c>
      <c r="AA40" s="100">
        <f t="shared" si="13"/>
        <v>0</v>
      </c>
      <c r="AB40" s="98">
        <f t="shared" si="13"/>
        <v>0</v>
      </c>
      <c r="AC40" s="98">
        <f t="shared" si="13"/>
        <v>0</v>
      </c>
      <c r="AD40" s="98">
        <f t="shared" si="13"/>
        <v>0</v>
      </c>
      <c r="AE40" s="98">
        <f t="shared" si="13"/>
        <v>0</v>
      </c>
      <c r="AF40" s="116">
        <f t="shared" si="1"/>
        <v>316555000</v>
      </c>
      <c r="AG40" s="117">
        <f t="shared" si="1"/>
        <v>344362581</v>
      </c>
      <c r="AH40" s="117">
        <f t="shared" si="1"/>
        <v>255645938</v>
      </c>
      <c r="AI40" s="117">
        <f t="shared" si="1"/>
        <v>255527082</v>
      </c>
      <c r="AJ40" s="118">
        <f t="shared" si="1"/>
        <v>0</v>
      </c>
      <c r="AK40" s="87"/>
      <c r="AL40" s="87"/>
    </row>
    <row r="41" spans="1:38" ht="15">
      <c r="A41" s="102" t="s">
        <v>54</v>
      </c>
      <c r="B41" s="115">
        <v>0</v>
      </c>
      <c r="C41" s="105"/>
      <c r="D41" s="105"/>
      <c r="E41" s="119"/>
      <c r="F41" s="120"/>
      <c r="G41" s="115">
        <v>0</v>
      </c>
      <c r="H41" s="105">
        <v>0</v>
      </c>
      <c r="I41" s="105">
        <v>0</v>
      </c>
      <c r="J41" s="119"/>
      <c r="K41" s="120"/>
      <c r="L41" s="115">
        <v>0</v>
      </c>
      <c r="M41" s="105">
        <v>0</v>
      </c>
      <c r="N41" s="105">
        <v>0</v>
      </c>
      <c r="O41" s="119"/>
      <c r="P41" s="120"/>
      <c r="Q41" s="115">
        <v>0</v>
      </c>
      <c r="R41" s="105">
        <v>0</v>
      </c>
      <c r="S41" s="105">
        <v>0</v>
      </c>
      <c r="T41" s="119"/>
      <c r="U41" s="120"/>
      <c r="V41" s="115">
        <v>0</v>
      </c>
      <c r="W41" s="105">
        <v>0</v>
      </c>
      <c r="X41" s="105">
        <v>0</v>
      </c>
      <c r="Y41" s="119"/>
      <c r="Z41" s="120"/>
      <c r="AA41" s="115">
        <v>0</v>
      </c>
      <c r="AB41" s="105">
        <v>0</v>
      </c>
      <c r="AC41" s="105">
        <v>0</v>
      </c>
      <c r="AD41" s="121"/>
      <c r="AE41" s="121"/>
      <c r="AF41" s="103">
        <f>+B41+G41+L41+V41+AA41</f>
        <v>0</v>
      </c>
      <c r="AG41" s="103">
        <f t="shared" si="1"/>
        <v>0</v>
      </c>
      <c r="AH41" s="103">
        <f t="shared" si="1"/>
        <v>0</v>
      </c>
      <c r="AI41" s="121"/>
      <c r="AJ41" s="122"/>
      <c r="AK41" s="87"/>
      <c r="AL41" s="87"/>
    </row>
    <row r="42" spans="1:38" ht="15.75" thickBot="1">
      <c r="A42" s="102" t="s">
        <v>55</v>
      </c>
      <c r="B42" s="107">
        <v>0</v>
      </c>
      <c r="C42" s="104">
        <v>0</v>
      </c>
      <c r="D42" s="104">
        <v>0</v>
      </c>
      <c r="E42" s="123">
        <v>0</v>
      </c>
      <c r="F42" s="124">
        <v>0</v>
      </c>
      <c r="G42" s="107">
        <v>0</v>
      </c>
      <c r="H42" s="104">
        <v>0</v>
      </c>
      <c r="I42" s="104">
        <v>0</v>
      </c>
      <c r="J42" s="123">
        <v>0</v>
      </c>
      <c r="K42" s="124">
        <v>0</v>
      </c>
      <c r="L42" s="107">
        <v>0</v>
      </c>
      <c r="M42" s="104">
        <v>0</v>
      </c>
      <c r="N42" s="104">
        <v>0</v>
      </c>
      <c r="O42" s="123">
        <v>0</v>
      </c>
      <c r="P42" s="124">
        <v>0</v>
      </c>
      <c r="Q42" s="107">
        <v>0</v>
      </c>
      <c r="R42" s="104">
        <v>0</v>
      </c>
      <c r="S42" s="104">
        <v>0</v>
      </c>
      <c r="T42" s="123">
        <v>0</v>
      </c>
      <c r="U42" s="124">
        <v>0</v>
      </c>
      <c r="V42" s="107">
        <v>0</v>
      </c>
      <c r="W42" s="104">
        <v>0</v>
      </c>
      <c r="X42" s="104">
        <v>0</v>
      </c>
      <c r="Y42" s="123">
        <v>0</v>
      </c>
      <c r="Z42" s="124">
        <v>0</v>
      </c>
      <c r="AA42" s="107">
        <v>0</v>
      </c>
      <c r="AB42" s="104">
        <v>0</v>
      </c>
      <c r="AC42" s="104">
        <v>0</v>
      </c>
      <c r="AD42" s="123"/>
      <c r="AE42" s="124"/>
      <c r="AF42" s="112">
        <f>+B42+G42+L42+V42+AA42</f>
        <v>0</v>
      </c>
      <c r="AG42" s="113">
        <f>+C42+H42+M42+W42+AB42</f>
        <v>0</v>
      </c>
      <c r="AH42" s="113">
        <f>+D42+I42+N42+X42+AC42</f>
        <v>0</v>
      </c>
      <c r="AI42" s="113">
        <f>+E42+J42+O42+Y42+AD42</f>
        <v>0</v>
      </c>
      <c r="AJ42" s="114">
        <f>+F42+K42+P42+Z42+AE42</f>
        <v>0</v>
      </c>
      <c r="AK42" s="87"/>
      <c r="AL42" s="87"/>
    </row>
    <row r="43" spans="1:38" ht="15.75" thickBot="1">
      <c r="A43" s="96" t="s">
        <v>56</v>
      </c>
      <c r="B43" s="96">
        <f>+B44+B45</f>
        <v>52555000</v>
      </c>
      <c r="C43" s="97">
        <f>+C44+C45</f>
        <v>74362581</v>
      </c>
      <c r="D43" s="97">
        <f>+D44+D45</f>
        <v>19662691</v>
      </c>
      <c r="E43" s="125"/>
      <c r="F43" s="126"/>
      <c r="G43" s="96">
        <f>+G44+G45</f>
        <v>144000000</v>
      </c>
      <c r="H43" s="97">
        <f>+H44+H45</f>
        <v>270000000</v>
      </c>
      <c r="I43" s="97">
        <f>+I44+I45</f>
        <v>365282660</v>
      </c>
      <c r="J43" s="125"/>
      <c r="K43" s="126"/>
      <c r="L43" s="96">
        <f>+L44+L45</f>
        <v>0</v>
      </c>
      <c r="M43" s="97">
        <f>+M44+M45</f>
        <v>0</v>
      </c>
      <c r="N43" s="97">
        <f>+N44+N45</f>
        <v>0</v>
      </c>
      <c r="O43" s="125"/>
      <c r="P43" s="126"/>
      <c r="Q43" s="96">
        <f>+Q44+Q45</f>
        <v>0</v>
      </c>
      <c r="R43" s="97">
        <f>+R44+R45</f>
        <v>0</v>
      </c>
      <c r="S43" s="97">
        <f>+S44+S45</f>
        <v>0</v>
      </c>
      <c r="T43" s="125"/>
      <c r="U43" s="126"/>
      <c r="V43" s="96">
        <f>+V44+V45</f>
        <v>0</v>
      </c>
      <c r="W43" s="97">
        <f>+W44+W45</f>
        <v>0</v>
      </c>
      <c r="X43" s="97">
        <f>+X44+X45</f>
        <v>0</v>
      </c>
      <c r="Y43" s="125"/>
      <c r="Z43" s="126"/>
      <c r="AA43" s="96">
        <f>+AA44+AA45</f>
        <v>0</v>
      </c>
      <c r="AB43" s="97">
        <f>+AB44+AB45</f>
        <v>0</v>
      </c>
      <c r="AC43" s="97">
        <f>+AC44+AC45</f>
        <v>0</v>
      </c>
      <c r="AD43" s="125"/>
      <c r="AE43" s="126"/>
      <c r="AF43" s="96">
        <f aca="true" t="shared" si="14" ref="AF43:AH46">+B43+G43+L43+V43+AA43</f>
        <v>196555000</v>
      </c>
      <c r="AG43" s="97">
        <f t="shared" si="14"/>
        <v>344362581</v>
      </c>
      <c r="AH43" s="97">
        <f t="shared" si="14"/>
        <v>384945351</v>
      </c>
      <c r="AI43" s="125"/>
      <c r="AJ43" s="126"/>
      <c r="AK43" s="87"/>
      <c r="AL43" s="87"/>
    </row>
    <row r="44" spans="1:38" ht="15">
      <c r="A44" s="102" t="s">
        <v>57</v>
      </c>
      <c r="B44" s="55">
        <f>7700000+44855000</f>
        <v>52555000</v>
      </c>
      <c r="C44" s="47">
        <f>24512960+49255000</f>
        <v>73767960</v>
      </c>
      <c r="D44" s="47">
        <f>2304815+17357876</f>
        <v>19662691</v>
      </c>
      <c r="E44" s="121"/>
      <c r="F44" s="122"/>
      <c r="G44" s="55">
        <f>144000000</f>
        <v>144000000</v>
      </c>
      <c r="H44" s="47">
        <v>270000000</v>
      </c>
      <c r="I44" s="23">
        <v>365282660</v>
      </c>
      <c r="J44" s="121"/>
      <c r="K44" s="122"/>
      <c r="L44" s="127">
        <v>0</v>
      </c>
      <c r="M44" s="128">
        <v>0</v>
      </c>
      <c r="N44" s="128">
        <v>0</v>
      </c>
      <c r="O44" s="119"/>
      <c r="P44" s="120"/>
      <c r="Q44" s="127">
        <v>0</v>
      </c>
      <c r="R44" s="128">
        <v>0</v>
      </c>
      <c r="S44" s="128">
        <v>0</v>
      </c>
      <c r="T44" s="119"/>
      <c r="U44" s="120"/>
      <c r="V44" s="127">
        <v>0</v>
      </c>
      <c r="W44" s="128">
        <v>0</v>
      </c>
      <c r="X44" s="128">
        <v>0</v>
      </c>
      <c r="Y44" s="119"/>
      <c r="Z44" s="120"/>
      <c r="AA44" s="127">
        <v>0</v>
      </c>
      <c r="AB44" s="128">
        <v>0</v>
      </c>
      <c r="AC44" s="128">
        <v>0</v>
      </c>
      <c r="AD44" s="119"/>
      <c r="AE44" s="120"/>
      <c r="AF44" s="127">
        <f t="shared" si="14"/>
        <v>196555000</v>
      </c>
      <c r="AG44" s="128">
        <f t="shared" si="14"/>
        <v>343767960</v>
      </c>
      <c r="AH44" s="128">
        <f t="shared" si="14"/>
        <v>384945351</v>
      </c>
      <c r="AI44" s="119"/>
      <c r="AJ44" s="120"/>
      <c r="AK44" s="87"/>
      <c r="AL44" s="87"/>
    </row>
    <row r="45" spans="1:38" ht="15.75" thickBot="1">
      <c r="A45" s="102" t="s">
        <v>58</v>
      </c>
      <c r="B45" s="107"/>
      <c r="C45" s="104">
        <v>594621</v>
      </c>
      <c r="D45" s="104"/>
      <c r="E45" s="121"/>
      <c r="F45" s="122"/>
      <c r="G45" s="107">
        <v>0</v>
      </c>
      <c r="H45" s="104"/>
      <c r="I45" s="104"/>
      <c r="J45" s="121"/>
      <c r="K45" s="122"/>
      <c r="L45" s="112">
        <v>0</v>
      </c>
      <c r="M45" s="113">
        <v>0</v>
      </c>
      <c r="N45" s="113">
        <v>0</v>
      </c>
      <c r="O45" s="129"/>
      <c r="P45" s="130"/>
      <c r="Q45" s="112">
        <v>0</v>
      </c>
      <c r="R45" s="113">
        <v>0</v>
      </c>
      <c r="S45" s="113">
        <v>0</v>
      </c>
      <c r="T45" s="129"/>
      <c r="U45" s="130"/>
      <c r="V45" s="112">
        <v>0</v>
      </c>
      <c r="W45" s="113">
        <v>0</v>
      </c>
      <c r="X45" s="113">
        <v>0</v>
      </c>
      <c r="Y45" s="129"/>
      <c r="Z45" s="130"/>
      <c r="AA45" s="112">
        <v>0</v>
      </c>
      <c r="AB45" s="113">
        <v>0</v>
      </c>
      <c r="AC45" s="113">
        <v>0</v>
      </c>
      <c r="AD45" s="129"/>
      <c r="AE45" s="130"/>
      <c r="AF45" s="112">
        <f t="shared" si="14"/>
        <v>0</v>
      </c>
      <c r="AG45" s="113">
        <f t="shared" si="14"/>
        <v>594621</v>
      </c>
      <c r="AH45" s="113">
        <f t="shared" si="14"/>
        <v>0</v>
      </c>
      <c r="AI45" s="129"/>
      <c r="AJ45" s="130"/>
      <c r="AK45" s="87"/>
      <c r="AL45" s="87"/>
    </row>
    <row r="46" spans="1:38" ht="15.75" thickBot="1">
      <c r="A46" s="96" t="s">
        <v>59</v>
      </c>
      <c r="B46" s="131">
        <v>0</v>
      </c>
      <c r="C46" s="132">
        <v>0</v>
      </c>
      <c r="D46" s="132">
        <v>0</v>
      </c>
      <c r="E46" s="133"/>
      <c r="F46" s="134"/>
      <c r="G46" s="131">
        <v>0</v>
      </c>
      <c r="H46" s="132">
        <v>0</v>
      </c>
      <c r="I46" s="132">
        <v>0</v>
      </c>
      <c r="J46" s="133"/>
      <c r="K46" s="134"/>
      <c r="L46" s="96">
        <v>0</v>
      </c>
      <c r="M46" s="97">
        <v>0</v>
      </c>
      <c r="N46" s="97">
        <v>0</v>
      </c>
      <c r="O46" s="125"/>
      <c r="P46" s="126"/>
      <c r="Q46" s="96">
        <v>0</v>
      </c>
      <c r="R46" s="97">
        <v>0</v>
      </c>
      <c r="S46" s="97">
        <v>0</v>
      </c>
      <c r="T46" s="125"/>
      <c r="U46" s="126"/>
      <c r="V46" s="96">
        <v>0</v>
      </c>
      <c r="W46" s="97">
        <v>0</v>
      </c>
      <c r="X46" s="97">
        <v>0</v>
      </c>
      <c r="Y46" s="125"/>
      <c r="Z46" s="126"/>
      <c r="AA46" s="96">
        <v>0</v>
      </c>
      <c r="AB46" s="97">
        <v>0</v>
      </c>
      <c r="AC46" s="97">
        <v>0</v>
      </c>
      <c r="AD46" s="125"/>
      <c r="AE46" s="126"/>
      <c r="AF46" s="96">
        <f t="shared" si="14"/>
        <v>0</v>
      </c>
      <c r="AG46" s="97">
        <f t="shared" si="14"/>
        <v>0</v>
      </c>
      <c r="AH46" s="97">
        <f t="shared" si="14"/>
        <v>0</v>
      </c>
      <c r="AI46" s="125"/>
      <c r="AJ46" s="126"/>
      <c r="AK46" s="87"/>
      <c r="AL46" s="87"/>
    </row>
    <row r="47" spans="1:38" ht="15">
      <c r="A47" s="135" t="s">
        <v>60</v>
      </c>
      <c r="B47" s="135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</row>
    <row r="48" spans="1:38" ht="15" customHeight="1">
      <c r="A48" s="193" t="s">
        <v>68</v>
      </c>
      <c r="B48" s="193"/>
      <c r="C48" s="193"/>
      <c r="D48" s="193"/>
      <c r="E48" s="193"/>
      <c r="F48" s="193"/>
      <c r="G48" s="136"/>
      <c r="H48" s="136"/>
      <c r="I48" s="136"/>
      <c r="J48" s="136"/>
      <c r="K48" s="136"/>
      <c r="L48" s="13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138"/>
      <c r="AG48" s="87"/>
      <c r="AH48" s="87"/>
      <c r="AI48" s="87"/>
      <c r="AJ48" s="87"/>
      <c r="AK48" s="87"/>
      <c r="AL48" s="87"/>
    </row>
    <row r="49" spans="1:38" ht="15">
      <c r="A49" s="139" t="s">
        <v>69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</row>
    <row r="50" spans="1:38" ht="15">
      <c r="A50" s="140" t="s">
        <v>70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</row>
    <row r="51" spans="1:38" ht="15">
      <c r="A51" s="140" t="s">
        <v>71</v>
      </c>
      <c r="B51" s="136"/>
      <c r="C51" s="141"/>
      <c r="D51" s="136"/>
      <c r="E51" s="136"/>
      <c r="F51" s="136"/>
      <c r="G51" s="136"/>
      <c r="H51" s="136"/>
      <c r="I51" s="136"/>
      <c r="J51" s="136"/>
      <c r="K51" s="136"/>
      <c r="L51" s="13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</row>
    <row r="52" spans="1:38" ht="15">
      <c r="A52" s="142" t="s">
        <v>72</v>
      </c>
      <c r="B52" s="143">
        <v>2520690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</row>
    <row r="53" spans="1:38" ht="15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</row>
    <row r="54" spans="1:38" ht="1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</row>
    <row r="55" spans="1:38" ht="1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</row>
    <row r="56" spans="1:38" ht="1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</row>
    <row r="57" spans="1:38" ht="1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</row>
    <row r="58" spans="1:38" ht="1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</row>
    <row r="59" spans="1:38" ht="1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</row>
  </sheetData>
  <sheetProtection/>
  <mergeCells count="65">
    <mergeCell ref="AF14:AF15"/>
    <mergeCell ref="X14:X15"/>
    <mergeCell ref="AG14:AG15"/>
    <mergeCell ref="AH14:AH15"/>
    <mergeCell ref="AI14:AJ14"/>
    <mergeCell ref="A48:F48"/>
    <mergeCell ref="Y14:Z14"/>
    <mergeCell ref="AA14:AA15"/>
    <mergeCell ref="AB14:AB15"/>
    <mergeCell ref="AC14:AC15"/>
    <mergeCell ref="AD14:AE14"/>
    <mergeCell ref="Q14:Q15"/>
    <mergeCell ref="R14:R15"/>
    <mergeCell ref="S14:S15"/>
    <mergeCell ref="T14:U14"/>
    <mergeCell ref="V14:V15"/>
    <mergeCell ref="W14:W15"/>
    <mergeCell ref="I14:I15"/>
    <mergeCell ref="J14:K14"/>
    <mergeCell ref="L14:L15"/>
    <mergeCell ref="M14:M15"/>
    <mergeCell ref="N14:N15"/>
    <mergeCell ref="O14:P14"/>
    <mergeCell ref="B14:B15"/>
    <mergeCell ref="C14:C15"/>
    <mergeCell ref="D14:D15"/>
    <mergeCell ref="E14:F14"/>
    <mergeCell ref="G14:G15"/>
    <mergeCell ref="H14:H15"/>
    <mergeCell ref="V12:Z12"/>
    <mergeCell ref="AA12:AE12"/>
    <mergeCell ref="AF12:AJ12"/>
    <mergeCell ref="V13:Z13"/>
    <mergeCell ref="AA13:AE13"/>
    <mergeCell ref="AF13:AJ13"/>
    <mergeCell ref="B13:F13"/>
    <mergeCell ref="G13:K13"/>
    <mergeCell ref="L13:P13"/>
    <mergeCell ref="Q13:U13"/>
    <mergeCell ref="AA11:AE11"/>
    <mergeCell ref="AF11:AJ11"/>
    <mergeCell ref="B12:F12"/>
    <mergeCell ref="G12:K12"/>
    <mergeCell ref="L12:P12"/>
    <mergeCell ref="Q12:U12"/>
    <mergeCell ref="AD6:AE6"/>
    <mergeCell ref="AI6:AJ6"/>
    <mergeCell ref="C4:F4"/>
    <mergeCell ref="H4:K4"/>
    <mergeCell ref="A11:A15"/>
    <mergeCell ref="B11:F11"/>
    <mergeCell ref="G11:K11"/>
    <mergeCell ref="L11:P11"/>
    <mergeCell ref="Q11:U11"/>
    <mergeCell ref="V11:Z11"/>
    <mergeCell ref="M4:P4"/>
    <mergeCell ref="R4:U4"/>
    <mergeCell ref="W4:Z4"/>
    <mergeCell ref="AB4:AE4"/>
    <mergeCell ref="AG4:AJ4"/>
    <mergeCell ref="E6:F6"/>
    <mergeCell ref="J6:K6"/>
    <mergeCell ref="O6:P6"/>
    <mergeCell ref="T6:U6"/>
    <mergeCell ref="Y6:Z6"/>
  </mergeCells>
  <printOptions horizontalCentered="1"/>
  <pageMargins left="0.7086614173228347" right="0.7086614173228347" top="0.7480314960629921" bottom="0.7480314960629921" header="0.5118110236220472" footer="0.5118110236220472"/>
  <pageSetup horizontalDpi="300" verticalDpi="300" orientation="landscape" paperSize="9" scale="69" r:id="rId1"/>
  <colBreaks count="6" manualBreakCount="6">
    <brk id="6" max="65535" man="1"/>
    <brk id="11" max="65535" man="1"/>
    <brk id="16" max="65535" man="1"/>
    <brk id="21" max="65535" man="1"/>
    <brk id="26" max="65535" man="1"/>
    <brk id="3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SheetLayoutView="100" zoomScalePageLayoutView="0" workbookViewId="0" topLeftCell="A1">
      <pane xSplit="1" topLeftCell="B1" activePane="topRight" state="frozen"/>
      <selection pane="topLeft" activeCell="A14" sqref="A14"/>
      <selection pane="topRight" activeCell="F5" sqref="F5"/>
    </sheetView>
  </sheetViews>
  <sheetFormatPr defaultColWidth="10.28125" defaultRowHeight="15"/>
  <cols>
    <col min="1" max="1" width="44.57421875" style="147" customWidth="1"/>
    <col min="2" max="16384" width="10.28125" style="147" customWidth="1"/>
  </cols>
  <sheetData>
    <row r="1" spans="1:14" ht="11.25">
      <c r="A1" s="144" t="s">
        <v>0</v>
      </c>
      <c r="B1" s="145"/>
      <c r="C1" s="146"/>
      <c r="D1" s="146"/>
      <c r="E1" s="146"/>
      <c r="F1" s="194" t="s">
        <v>3</v>
      </c>
      <c r="G1" s="194"/>
      <c r="H1" s="194"/>
      <c r="L1" s="194" t="s">
        <v>3</v>
      </c>
      <c r="M1" s="194"/>
      <c r="N1" s="194"/>
    </row>
    <row r="2" spans="1:14" ht="11.25" customHeight="1">
      <c r="A2" s="148" t="s">
        <v>73</v>
      </c>
      <c r="B2" s="149"/>
      <c r="C2" s="195"/>
      <c r="D2" s="195"/>
      <c r="E2" s="195"/>
      <c r="F2" s="194"/>
      <c r="G2" s="194"/>
      <c r="H2" s="194"/>
      <c r="L2" s="194"/>
      <c r="M2" s="194"/>
      <c r="N2" s="194"/>
    </row>
    <row r="3" spans="1:14" ht="11.25">
      <c r="A3" s="145" t="s">
        <v>74</v>
      </c>
      <c r="B3" s="149"/>
      <c r="C3" s="195"/>
      <c r="D3" s="195"/>
      <c r="E3" s="195"/>
      <c r="F3" s="196" t="s">
        <v>75</v>
      </c>
      <c r="G3" s="196"/>
      <c r="H3" s="196"/>
      <c r="L3" s="196" t="s">
        <v>75</v>
      </c>
      <c r="M3" s="196"/>
      <c r="N3" s="196"/>
    </row>
    <row r="4" spans="1:14" ht="11.25">
      <c r="A4" s="145" t="s">
        <v>4</v>
      </c>
      <c r="B4" s="150"/>
      <c r="C4" s="146"/>
      <c r="D4" s="146"/>
      <c r="E4" s="146"/>
      <c r="F4" s="145"/>
      <c r="G4" s="145"/>
      <c r="H4" s="145"/>
      <c r="L4" s="145"/>
      <c r="M4" s="145"/>
      <c r="N4" s="145"/>
    </row>
    <row r="5" spans="1:14" ht="11.25">
      <c r="A5" s="151" t="s">
        <v>76</v>
      </c>
      <c r="B5" s="145"/>
      <c r="C5" s="146"/>
      <c r="D5" s="152"/>
      <c r="E5" s="152"/>
      <c r="F5" s="152" t="s">
        <v>77</v>
      </c>
      <c r="H5" s="152"/>
      <c r="L5" s="145"/>
      <c r="M5" s="152" t="str">
        <f>+F5</f>
        <v>Acumulado al 31/12/2017</v>
      </c>
      <c r="N5" s="152"/>
    </row>
    <row r="6" spans="1:14" ht="11.25">
      <c r="A6" s="145" t="s">
        <v>30</v>
      </c>
      <c r="B6" s="145"/>
      <c r="C6" s="145"/>
      <c r="D6" s="144"/>
      <c r="E6" s="145"/>
      <c r="F6" s="144" t="s">
        <v>78</v>
      </c>
      <c r="H6" s="145"/>
      <c r="L6" s="145"/>
      <c r="M6" s="144" t="s">
        <v>78</v>
      </c>
      <c r="N6" s="145"/>
    </row>
    <row r="8" spans="1:14" s="156" customFormat="1" ht="53.25" customHeight="1">
      <c r="A8" s="153" t="s">
        <v>79</v>
      </c>
      <c r="B8" s="154" t="s">
        <v>80</v>
      </c>
      <c r="C8" s="154" t="s">
        <v>81</v>
      </c>
      <c r="D8" s="155" t="s">
        <v>82</v>
      </c>
      <c r="E8" s="155" t="s">
        <v>83</v>
      </c>
      <c r="F8" s="155" t="s">
        <v>84</v>
      </c>
      <c r="G8" s="154" t="s">
        <v>85</v>
      </c>
      <c r="H8" s="154" t="s">
        <v>86</v>
      </c>
      <c r="I8" s="154" t="s">
        <v>87</v>
      </c>
      <c r="J8" s="154" t="s">
        <v>88</v>
      </c>
      <c r="K8" s="155" t="s">
        <v>89</v>
      </c>
      <c r="L8" s="155" t="s">
        <v>90</v>
      </c>
      <c r="M8" s="155" t="s">
        <v>91</v>
      </c>
      <c r="N8" s="154" t="s">
        <v>92</v>
      </c>
    </row>
    <row r="9" spans="1:14" ht="11.25">
      <c r="A9" s="157" t="s">
        <v>93</v>
      </c>
      <c r="B9" s="158">
        <v>7679.43239858</v>
      </c>
      <c r="C9" s="158">
        <v>4406.29012103</v>
      </c>
      <c r="D9" s="158">
        <v>2635.482410569999</v>
      </c>
      <c r="E9" s="158">
        <v>1764.50593617</v>
      </c>
      <c r="F9" s="158">
        <v>6.30177429</v>
      </c>
      <c r="G9" s="158">
        <v>3.43618154</v>
      </c>
      <c r="H9" s="158">
        <v>-2.600000001962144E-07</v>
      </c>
      <c r="I9" s="158">
        <v>3269.7060962699998</v>
      </c>
      <c r="J9" s="158">
        <v>705.3100776200007</v>
      </c>
      <c r="K9" s="158">
        <v>367.1427600300008</v>
      </c>
      <c r="L9" s="158">
        <v>338.16731759</v>
      </c>
      <c r="M9" s="158">
        <v>0</v>
      </c>
      <c r="N9" s="158">
        <v>8384.742476200001</v>
      </c>
    </row>
    <row r="10" spans="1:14" ht="11.25">
      <c r="A10" s="157" t="s">
        <v>94</v>
      </c>
      <c r="B10" s="158">
        <v>333.11652640999995</v>
      </c>
      <c r="C10" s="158">
        <v>330.48700403</v>
      </c>
      <c r="D10" s="158">
        <v>289.85773867</v>
      </c>
      <c r="E10" s="158">
        <v>40.62926536</v>
      </c>
      <c r="F10" s="158">
        <v>0</v>
      </c>
      <c r="G10" s="158">
        <v>0.0055</v>
      </c>
      <c r="H10" s="158">
        <v>0</v>
      </c>
      <c r="I10" s="158">
        <v>2.62402238</v>
      </c>
      <c r="J10" s="158">
        <v>42.25143943</v>
      </c>
      <c r="K10" s="158">
        <v>42.25143943</v>
      </c>
      <c r="L10" s="158">
        <v>0</v>
      </c>
      <c r="M10" s="158">
        <v>0</v>
      </c>
      <c r="N10" s="158">
        <v>375.36796583999995</v>
      </c>
    </row>
    <row r="11" spans="1:14" ht="11.25">
      <c r="A11" s="157" t="s">
        <v>95</v>
      </c>
      <c r="B11" s="158">
        <v>1128.7253219200002</v>
      </c>
      <c r="C11" s="158">
        <v>1128.6227869900001</v>
      </c>
      <c r="D11" s="158">
        <v>1022.15767766</v>
      </c>
      <c r="E11" s="158">
        <v>106.46216112</v>
      </c>
      <c r="F11" s="158">
        <v>0.00294821</v>
      </c>
      <c r="G11" s="158">
        <v>0</v>
      </c>
      <c r="H11" s="158">
        <v>0</v>
      </c>
      <c r="I11" s="158">
        <v>0.10253493</v>
      </c>
      <c r="J11" s="158">
        <v>67.83037344</v>
      </c>
      <c r="K11" s="158">
        <v>67.83037344</v>
      </c>
      <c r="L11" s="158">
        <v>0</v>
      </c>
      <c r="M11" s="158">
        <v>0</v>
      </c>
      <c r="N11" s="158">
        <v>1196.55569536</v>
      </c>
    </row>
    <row r="12" spans="1:14" ht="11.25">
      <c r="A12" s="157" t="s">
        <v>96</v>
      </c>
      <c r="B12" s="158">
        <v>911.40548018</v>
      </c>
      <c r="C12" s="158">
        <v>910.79008044</v>
      </c>
      <c r="D12" s="158">
        <v>90.90917515000001</v>
      </c>
      <c r="E12" s="158">
        <v>819.88090529</v>
      </c>
      <c r="F12" s="158">
        <v>0</v>
      </c>
      <c r="G12" s="158">
        <v>0.1665</v>
      </c>
      <c r="H12" s="158">
        <v>0</v>
      </c>
      <c r="I12" s="158">
        <v>0.44889974</v>
      </c>
      <c r="J12" s="158">
        <v>50.16367898</v>
      </c>
      <c r="K12" s="158">
        <v>50.16367898</v>
      </c>
      <c r="L12" s="158">
        <v>0</v>
      </c>
      <c r="M12" s="158">
        <v>0</v>
      </c>
      <c r="N12" s="158">
        <v>961.56915916</v>
      </c>
    </row>
    <row r="13" spans="1:14" ht="11.25">
      <c r="A13" s="157" t="s">
        <v>97</v>
      </c>
      <c r="B13" s="158">
        <v>288.99497558999997</v>
      </c>
      <c r="C13" s="158">
        <v>288.99497558999997</v>
      </c>
      <c r="D13" s="158">
        <v>269.86196012</v>
      </c>
      <c r="E13" s="158">
        <v>19.13301547</v>
      </c>
      <c r="F13" s="158">
        <v>0</v>
      </c>
      <c r="G13" s="158">
        <v>0</v>
      </c>
      <c r="H13" s="158">
        <v>0</v>
      </c>
      <c r="I13" s="158">
        <v>0</v>
      </c>
      <c r="J13" s="158">
        <v>0.96311588</v>
      </c>
      <c r="K13" s="158">
        <v>0.94825988</v>
      </c>
      <c r="L13" s="158">
        <v>0.014856</v>
      </c>
      <c r="M13" s="158">
        <v>0</v>
      </c>
      <c r="N13" s="158">
        <v>289.95809146999994</v>
      </c>
    </row>
    <row r="14" spans="1:14" ht="11.25">
      <c r="A14" s="157" t="s">
        <v>98</v>
      </c>
      <c r="B14" s="158">
        <v>80.64013446999998</v>
      </c>
      <c r="C14" s="158">
        <v>80.63513446999998</v>
      </c>
      <c r="D14" s="158">
        <v>34.626735579999995</v>
      </c>
      <c r="E14" s="158">
        <v>46.00559842</v>
      </c>
      <c r="F14" s="158">
        <v>0.0028004699999999998</v>
      </c>
      <c r="G14" s="158">
        <v>0</v>
      </c>
      <c r="H14" s="158">
        <v>0</v>
      </c>
      <c r="I14" s="158">
        <v>0.005</v>
      </c>
      <c r="J14" s="158">
        <v>8.7342543</v>
      </c>
      <c r="K14" s="158">
        <v>8.7342543</v>
      </c>
      <c r="L14" s="158">
        <v>0</v>
      </c>
      <c r="M14" s="158">
        <v>0</v>
      </c>
      <c r="N14" s="158">
        <v>89.37438876999998</v>
      </c>
    </row>
    <row r="15" spans="1:14" ht="11.25">
      <c r="A15" s="157" t="s">
        <v>99</v>
      </c>
      <c r="B15" s="158">
        <v>3105.305315</v>
      </c>
      <c r="C15" s="158">
        <v>0</v>
      </c>
      <c r="D15" s="158">
        <v>0</v>
      </c>
      <c r="E15" s="158">
        <v>0</v>
      </c>
      <c r="F15" s="158">
        <v>0</v>
      </c>
      <c r="G15" s="158">
        <v>0</v>
      </c>
      <c r="H15" s="158">
        <v>0</v>
      </c>
      <c r="I15" s="158">
        <v>3105.305315</v>
      </c>
      <c r="J15" s="158">
        <v>338.15246159</v>
      </c>
      <c r="K15" s="158">
        <v>0</v>
      </c>
      <c r="L15" s="158">
        <v>338.15246159</v>
      </c>
      <c r="M15" s="158">
        <v>0</v>
      </c>
      <c r="N15" s="158">
        <v>3443.45777659</v>
      </c>
    </row>
    <row r="16" spans="1:14" ht="11.25">
      <c r="A16" s="157" t="s">
        <v>100</v>
      </c>
      <c r="B16" s="158">
        <v>15.36293293</v>
      </c>
      <c r="C16" s="158">
        <v>15.36293293</v>
      </c>
      <c r="D16" s="158">
        <v>14.726708539999999</v>
      </c>
      <c r="E16" s="158">
        <v>0.63622439</v>
      </c>
      <c r="F16" s="158">
        <v>0</v>
      </c>
      <c r="G16" s="158">
        <v>0</v>
      </c>
      <c r="H16" s="158">
        <v>0</v>
      </c>
      <c r="I16" s="158">
        <v>0</v>
      </c>
      <c r="J16" s="158">
        <v>0.2773307</v>
      </c>
      <c r="K16" s="158">
        <v>0.2773307</v>
      </c>
      <c r="L16" s="158">
        <v>0</v>
      </c>
      <c r="M16" s="158">
        <v>0</v>
      </c>
      <c r="N16" s="158">
        <v>15.64026363</v>
      </c>
    </row>
    <row r="17" spans="1:14" ht="11.25">
      <c r="A17" s="157" t="s">
        <v>101</v>
      </c>
      <c r="B17" s="158">
        <v>1815.8817120799995</v>
      </c>
      <c r="C17" s="158">
        <v>1651.3972065799994</v>
      </c>
      <c r="D17" s="158">
        <v>913.3424148499993</v>
      </c>
      <c r="E17" s="158">
        <v>731.75876612</v>
      </c>
      <c r="F17" s="158">
        <v>6.29602561</v>
      </c>
      <c r="G17" s="158">
        <v>3.26418154</v>
      </c>
      <c r="H17" s="158">
        <v>-2.600000001962144E-07</v>
      </c>
      <c r="I17" s="158">
        <v>161.22032422</v>
      </c>
      <c r="J17" s="158">
        <v>196.93742330000075</v>
      </c>
      <c r="K17" s="158">
        <v>196.93742330000075</v>
      </c>
      <c r="L17" s="158">
        <v>0</v>
      </c>
      <c r="M17" s="158">
        <v>0</v>
      </c>
      <c r="N17" s="158">
        <v>2012.8191353800003</v>
      </c>
    </row>
    <row r="18" spans="1:14" ht="11.25">
      <c r="A18" s="157" t="s">
        <v>102</v>
      </c>
      <c r="B18" s="158">
        <v>2396.8867482699998</v>
      </c>
      <c r="C18" s="158">
        <v>2396.73104972</v>
      </c>
      <c r="D18" s="158">
        <v>2222.6338898199997</v>
      </c>
      <c r="E18" s="158">
        <v>174.0971599</v>
      </c>
      <c r="F18" s="158">
        <v>0</v>
      </c>
      <c r="G18" s="158">
        <v>0</v>
      </c>
      <c r="H18" s="158">
        <v>0</v>
      </c>
      <c r="I18" s="158">
        <v>0.15569855</v>
      </c>
      <c r="J18" s="158">
        <v>259.71298909</v>
      </c>
      <c r="K18" s="158">
        <v>258.55205959</v>
      </c>
      <c r="L18" s="158">
        <v>1.1609295</v>
      </c>
      <c r="M18" s="158">
        <v>0</v>
      </c>
      <c r="N18" s="158">
        <v>2656.5997373600003</v>
      </c>
    </row>
    <row r="19" spans="1:14" ht="11.25">
      <c r="A19" s="157" t="s">
        <v>103</v>
      </c>
      <c r="B19" s="158">
        <v>1993.4785024999999</v>
      </c>
      <c r="C19" s="158">
        <v>1993.4785024999999</v>
      </c>
      <c r="D19" s="158">
        <v>1873.4691543699998</v>
      </c>
      <c r="E19" s="158">
        <v>120.00934812999999</v>
      </c>
      <c r="F19" s="158">
        <v>0</v>
      </c>
      <c r="G19" s="158">
        <v>0</v>
      </c>
      <c r="H19" s="158">
        <v>0</v>
      </c>
      <c r="I19" s="158">
        <v>0</v>
      </c>
      <c r="J19" s="158">
        <v>164.73790178</v>
      </c>
      <c r="K19" s="158">
        <v>164.44090178</v>
      </c>
      <c r="L19" s="158">
        <v>0.297</v>
      </c>
      <c r="M19" s="158">
        <v>0</v>
      </c>
      <c r="N19" s="158">
        <v>2158.21640428</v>
      </c>
    </row>
    <row r="20" spans="1:14" ht="11.25">
      <c r="A20" s="157" t="s">
        <v>104</v>
      </c>
      <c r="B20" s="158">
        <v>378.64945518</v>
      </c>
      <c r="C20" s="158">
        <v>378.52357863000003</v>
      </c>
      <c r="D20" s="158">
        <v>342.61488722</v>
      </c>
      <c r="E20" s="158">
        <v>35.908691409999996</v>
      </c>
      <c r="F20" s="158">
        <v>0</v>
      </c>
      <c r="G20" s="158">
        <v>0</v>
      </c>
      <c r="H20" s="158">
        <v>0</v>
      </c>
      <c r="I20" s="158">
        <v>0.12587655</v>
      </c>
      <c r="J20" s="158">
        <v>56.191342219999996</v>
      </c>
      <c r="K20" s="158">
        <v>55.32741272</v>
      </c>
      <c r="L20" s="158">
        <v>0.8639295</v>
      </c>
      <c r="M20" s="158">
        <v>0</v>
      </c>
      <c r="N20" s="158">
        <v>434.84079740000004</v>
      </c>
    </row>
    <row r="21" spans="1:14" ht="11.25">
      <c r="A21" s="157" t="s">
        <v>105</v>
      </c>
      <c r="B21" s="158">
        <v>24.75879059</v>
      </c>
      <c r="C21" s="158">
        <v>24.72896859</v>
      </c>
      <c r="D21" s="158">
        <v>6.54984823</v>
      </c>
      <c r="E21" s="158">
        <v>18.17912036</v>
      </c>
      <c r="F21" s="158">
        <v>0</v>
      </c>
      <c r="G21" s="158">
        <v>0</v>
      </c>
      <c r="H21" s="158">
        <v>0</v>
      </c>
      <c r="I21" s="158">
        <v>0.029822</v>
      </c>
      <c r="J21" s="158">
        <v>38.783745090000004</v>
      </c>
      <c r="K21" s="158">
        <v>38.783745090000004</v>
      </c>
      <c r="L21" s="158">
        <v>0</v>
      </c>
      <c r="M21" s="158">
        <v>0</v>
      </c>
      <c r="N21" s="158">
        <v>63.54253568</v>
      </c>
    </row>
    <row r="22" spans="1:14" ht="11.25">
      <c r="A22" s="157" t="s">
        <v>106</v>
      </c>
      <c r="B22" s="158">
        <v>13552.384787689998</v>
      </c>
      <c r="C22" s="158">
        <v>10935.324415789999</v>
      </c>
      <c r="D22" s="158">
        <v>8728.682471150001</v>
      </c>
      <c r="E22" s="158">
        <v>2206.6399709400002</v>
      </c>
      <c r="F22" s="158">
        <v>0.0019737</v>
      </c>
      <c r="G22" s="158">
        <v>18.435483379999997</v>
      </c>
      <c r="H22" s="158">
        <v>49.10396426</v>
      </c>
      <c r="I22" s="158">
        <v>2549.5209242600004</v>
      </c>
      <c r="J22" s="158">
        <v>6073.32868368</v>
      </c>
      <c r="K22" s="158">
        <v>3757.74856135</v>
      </c>
      <c r="L22" s="158">
        <v>1441.82282704</v>
      </c>
      <c r="M22" s="158">
        <v>873.7572952899999</v>
      </c>
      <c r="N22" s="158">
        <v>19625.71347137</v>
      </c>
    </row>
    <row r="23" spans="1:14" ht="11.25">
      <c r="A23" s="157" t="s">
        <v>107</v>
      </c>
      <c r="B23" s="158">
        <v>4049.4616222499994</v>
      </c>
      <c r="C23" s="158">
        <v>3982.9081659699996</v>
      </c>
      <c r="D23" s="158">
        <v>2654.94890306</v>
      </c>
      <c r="E23" s="158">
        <v>1327.95926291</v>
      </c>
      <c r="F23" s="158">
        <v>0</v>
      </c>
      <c r="G23" s="158">
        <v>0.1665</v>
      </c>
      <c r="H23" s="158">
        <v>0</v>
      </c>
      <c r="I23" s="158">
        <v>66.38695628</v>
      </c>
      <c r="J23" s="158">
        <v>713.21547561</v>
      </c>
      <c r="K23" s="158">
        <v>696.59663312</v>
      </c>
      <c r="L23" s="158">
        <v>0</v>
      </c>
      <c r="M23" s="158">
        <v>16.618842489999984</v>
      </c>
      <c r="N23" s="158">
        <v>4762.67709786</v>
      </c>
    </row>
    <row r="24" spans="1:14" ht="11.25">
      <c r="A24" s="157" t="s">
        <v>108</v>
      </c>
      <c r="B24" s="158">
        <v>1433.2592391</v>
      </c>
      <c r="C24" s="158">
        <v>321.34599087000004</v>
      </c>
      <c r="D24" s="158">
        <v>213.47507522</v>
      </c>
      <c r="E24" s="158">
        <v>107.87091565</v>
      </c>
      <c r="F24" s="158">
        <v>0</v>
      </c>
      <c r="G24" s="158">
        <v>0</v>
      </c>
      <c r="H24" s="158">
        <v>49.10396426</v>
      </c>
      <c r="I24" s="158">
        <v>1062.80928397</v>
      </c>
      <c r="J24" s="158">
        <v>14.861887849999999</v>
      </c>
      <c r="K24" s="158">
        <v>14.723887849999999</v>
      </c>
      <c r="L24" s="158">
        <v>0.138</v>
      </c>
      <c r="M24" s="158">
        <v>0</v>
      </c>
      <c r="N24" s="158">
        <v>1448.12112695</v>
      </c>
    </row>
    <row r="25" spans="1:14" ht="11.25">
      <c r="A25" s="157" t="s">
        <v>109</v>
      </c>
      <c r="B25" s="158">
        <v>18.90145536</v>
      </c>
      <c r="C25" s="158">
        <v>10.976455360000001</v>
      </c>
      <c r="D25" s="158">
        <v>10.36717548</v>
      </c>
      <c r="E25" s="158">
        <v>0.60927988</v>
      </c>
      <c r="F25" s="158">
        <v>0</v>
      </c>
      <c r="G25" s="158">
        <v>0</v>
      </c>
      <c r="H25" s="158">
        <v>0</v>
      </c>
      <c r="I25" s="158">
        <v>7.925</v>
      </c>
      <c r="J25" s="158">
        <v>0.13777879999999998</v>
      </c>
      <c r="K25" s="158">
        <v>0.13777879999999998</v>
      </c>
      <c r="L25" s="158">
        <v>0</v>
      </c>
      <c r="M25" s="158">
        <v>0</v>
      </c>
      <c r="N25" s="158">
        <v>19.03923416</v>
      </c>
    </row>
    <row r="26" spans="1:14" ht="11.25">
      <c r="A26" s="157" t="s">
        <v>110</v>
      </c>
      <c r="B26" s="158">
        <v>7251.96480893</v>
      </c>
      <c r="C26" s="158">
        <v>6087.02930518</v>
      </c>
      <c r="D26" s="158">
        <v>5634.2662464899995</v>
      </c>
      <c r="E26" s="158">
        <v>452.76305869</v>
      </c>
      <c r="F26" s="158">
        <v>0</v>
      </c>
      <c r="G26" s="158">
        <v>0.1905</v>
      </c>
      <c r="H26" s="158">
        <v>0</v>
      </c>
      <c r="I26" s="158">
        <v>1164.74500375</v>
      </c>
      <c r="J26" s="158">
        <v>1166.28101749</v>
      </c>
      <c r="K26" s="158">
        <v>1116.4873931700001</v>
      </c>
      <c r="L26" s="158">
        <v>49.79362432</v>
      </c>
      <c r="M26" s="158">
        <v>0</v>
      </c>
      <c r="N26" s="158">
        <v>8418.24582642</v>
      </c>
    </row>
    <row r="27" spans="1:14" ht="11.25">
      <c r="A27" s="157" t="s">
        <v>111</v>
      </c>
      <c r="B27" s="158">
        <v>531.1646097</v>
      </c>
      <c r="C27" s="158">
        <v>305.60195809</v>
      </c>
      <c r="D27" s="158">
        <v>32.21099329</v>
      </c>
      <c r="E27" s="158">
        <v>273.3909648</v>
      </c>
      <c r="F27" s="158">
        <v>0</v>
      </c>
      <c r="G27" s="158">
        <v>0.444</v>
      </c>
      <c r="H27" s="158">
        <v>0</v>
      </c>
      <c r="I27" s="158">
        <v>225.11865161</v>
      </c>
      <c r="J27" s="158">
        <v>208.68803953999998</v>
      </c>
      <c r="K27" s="158">
        <v>204.25372004</v>
      </c>
      <c r="L27" s="158">
        <v>4.4343195</v>
      </c>
      <c r="M27" s="158">
        <v>0</v>
      </c>
      <c r="N27" s="158">
        <v>739.85264924</v>
      </c>
    </row>
    <row r="28" spans="1:14" ht="11.25">
      <c r="A28" s="157" t="s">
        <v>112</v>
      </c>
      <c r="B28" s="158">
        <v>33.60416994</v>
      </c>
      <c r="C28" s="158">
        <v>33.60416994</v>
      </c>
      <c r="D28" s="158">
        <v>24.77332847</v>
      </c>
      <c r="E28" s="158">
        <v>8.828867769999999</v>
      </c>
      <c r="F28" s="158">
        <v>0.0019737</v>
      </c>
      <c r="G28" s="158">
        <v>0</v>
      </c>
      <c r="H28" s="158">
        <v>0</v>
      </c>
      <c r="I28" s="158">
        <v>0</v>
      </c>
      <c r="J28" s="158">
        <v>0.48853584</v>
      </c>
      <c r="K28" s="158">
        <v>0.48853584</v>
      </c>
      <c r="L28" s="158">
        <v>0</v>
      </c>
      <c r="M28" s="158">
        <v>0</v>
      </c>
      <c r="N28" s="158">
        <v>34.092705779999996</v>
      </c>
    </row>
    <row r="29" spans="1:14" ht="11.25">
      <c r="A29" s="157" t="s">
        <v>113</v>
      </c>
      <c r="B29" s="158">
        <v>34.25785861</v>
      </c>
      <c r="C29" s="158">
        <v>20.85943066</v>
      </c>
      <c r="D29" s="158">
        <v>18.23707076</v>
      </c>
      <c r="E29" s="158">
        <v>2.6223598999999997</v>
      </c>
      <c r="F29" s="158">
        <v>0</v>
      </c>
      <c r="G29" s="158">
        <v>0</v>
      </c>
      <c r="H29" s="158">
        <v>0</v>
      </c>
      <c r="I29" s="158">
        <v>13.398427949999999</v>
      </c>
      <c r="J29" s="158">
        <v>11.501124619999985</v>
      </c>
      <c r="K29" s="158">
        <v>10.60032138</v>
      </c>
      <c r="L29" s="158">
        <v>0.9008024</v>
      </c>
      <c r="M29" s="158">
        <v>8.399999842367833E-07</v>
      </c>
      <c r="N29" s="158">
        <v>45.758983229999984</v>
      </c>
    </row>
    <row r="30" spans="1:14" ht="11.25">
      <c r="A30" s="157" t="s">
        <v>114</v>
      </c>
      <c r="B30" s="158">
        <v>191.0110238</v>
      </c>
      <c r="C30" s="158">
        <v>172.99893972</v>
      </c>
      <c r="D30" s="158">
        <v>140.40367838</v>
      </c>
      <c r="E30" s="158">
        <v>32.59526134</v>
      </c>
      <c r="F30" s="158">
        <v>0</v>
      </c>
      <c r="G30" s="158">
        <v>17.63448338</v>
      </c>
      <c r="H30" s="158">
        <v>0</v>
      </c>
      <c r="I30" s="158">
        <v>0.3776007</v>
      </c>
      <c r="J30" s="158">
        <v>2472.23137758</v>
      </c>
      <c r="K30" s="158">
        <v>1666.85540029</v>
      </c>
      <c r="L30" s="158">
        <v>0</v>
      </c>
      <c r="M30" s="158">
        <v>805.3759772899999</v>
      </c>
      <c r="N30" s="158">
        <v>2663.24240138</v>
      </c>
    </row>
    <row r="31" spans="1:14" ht="11.25">
      <c r="A31" s="157" t="s">
        <v>115</v>
      </c>
      <c r="B31" s="158">
        <v>8.76</v>
      </c>
      <c r="C31" s="158">
        <v>0</v>
      </c>
      <c r="D31" s="158">
        <v>0</v>
      </c>
      <c r="E31" s="158">
        <v>0</v>
      </c>
      <c r="F31" s="158">
        <v>0</v>
      </c>
      <c r="G31" s="158">
        <v>0</v>
      </c>
      <c r="H31" s="158">
        <v>0</v>
      </c>
      <c r="I31" s="158">
        <v>8.76</v>
      </c>
      <c r="J31" s="158">
        <v>638.2752017799999</v>
      </c>
      <c r="K31" s="158">
        <v>47.60489086</v>
      </c>
      <c r="L31" s="158">
        <v>538.90783625</v>
      </c>
      <c r="M31" s="158">
        <v>51.76247467</v>
      </c>
      <c r="N31" s="158">
        <v>647.0352017799999</v>
      </c>
    </row>
    <row r="32" spans="1:14" ht="11.25">
      <c r="A32" s="157" t="s">
        <v>116</v>
      </c>
      <c r="B32" s="158">
        <v>0</v>
      </c>
      <c r="C32" s="158">
        <v>0</v>
      </c>
      <c r="D32" s="158">
        <v>0</v>
      </c>
      <c r="E32" s="158">
        <v>0</v>
      </c>
      <c r="F32" s="158">
        <v>0</v>
      </c>
      <c r="G32" s="158">
        <v>0</v>
      </c>
      <c r="H32" s="158">
        <v>0</v>
      </c>
      <c r="I32" s="158">
        <v>0</v>
      </c>
      <c r="J32" s="158">
        <v>847.6482445700001</v>
      </c>
      <c r="K32" s="158">
        <v>0</v>
      </c>
      <c r="L32" s="158">
        <v>847.6482445700001</v>
      </c>
      <c r="M32" s="158">
        <v>0</v>
      </c>
      <c r="N32" s="158">
        <v>847.6482445700001</v>
      </c>
    </row>
    <row r="33" spans="1:14" ht="11.25">
      <c r="A33" s="157" t="s">
        <v>117</v>
      </c>
      <c r="B33" s="158">
        <v>1463.9910586999997</v>
      </c>
      <c r="C33" s="158">
        <v>1034.75004244</v>
      </c>
      <c r="D33" s="158">
        <v>640.43680546</v>
      </c>
      <c r="E33" s="158">
        <v>394.24355925</v>
      </c>
      <c r="F33" s="158">
        <v>0.06967773</v>
      </c>
      <c r="G33" s="158">
        <v>0.6855</v>
      </c>
      <c r="H33" s="158">
        <v>0</v>
      </c>
      <c r="I33" s="158">
        <v>428.55551625999993</v>
      </c>
      <c r="J33" s="158">
        <v>3484.34676707</v>
      </c>
      <c r="K33" s="158">
        <v>2186.06879303</v>
      </c>
      <c r="L33" s="158">
        <v>171.41006749</v>
      </c>
      <c r="M33" s="158">
        <v>1126.86790655</v>
      </c>
      <c r="N33" s="158">
        <v>4948.33782577</v>
      </c>
    </row>
    <row r="34" spans="1:14" ht="11.25">
      <c r="A34" s="157" t="s">
        <v>118</v>
      </c>
      <c r="B34" s="158">
        <v>118.52090966999998</v>
      </c>
      <c r="C34" s="158">
        <v>92.93663566999999</v>
      </c>
      <c r="D34" s="158">
        <v>59.45356001</v>
      </c>
      <c r="E34" s="158">
        <v>33.48307566</v>
      </c>
      <c r="F34" s="158">
        <v>0</v>
      </c>
      <c r="G34" s="158">
        <v>0</v>
      </c>
      <c r="H34" s="158">
        <v>0</v>
      </c>
      <c r="I34" s="158">
        <v>25.584274</v>
      </c>
      <c r="J34" s="158">
        <v>811.13717109</v>
      </c>
      <c r="K34" s="158">
        <v>342.95653486000003</v>
      </c>
      <c r="L34" s="158">
        <v>0.2</v>
      </c>
      <c r="M34" s="158">
        <v>467.98063623</v>
      </c>
      <c r="N34" s="158">
        <v>929.6580807600001</v>
      </c>
    </row>
    <row r="35" spans="1:14" ht="11.25">
      <c r="A35" s="157" t="s">
        <v>119</v>
      </c>
      <c r="B35" s="158">
        <v>141.81586177999998</v>
      </c>
      <c r="C35" s="158">
        <v>87.85214278</v>
      </c>
      <c r="D35" s="158">
        <v>60.027486079999996</v>
      </c>
      <c r="E35" s="158">
        <v>27.8246567</v>
      </c>
      <c r="F35" s="158">
        <v>0</v>
      </c>
      <c r="G35" s="158">
        <v>0</v>
      </c>
      <c r="H35" s="158">
        <v>0</v>
      </c>
      <c r="I35" s="158">
        <v>53.963719</v>
      </c>
      <c r="J35" s="158">
        <v>186.19753604000002</v>
      </c>
      <c r="K35" s="158">
        <v>26.12336955</v>
      </c>
      <c r="L35" s="158">
        <v>160.07416649</v>
      </c>
      <c r="M35" s="158">
        <v>0</v>
      </c>
      <c r="N35" s="158">
        <v>328.01339782</v>
      </c>
    </row>
    <row r="36" spans="1:14" ht="11.25">
      <c r="A36" s="157" t="s">
        <v>120</v>
      </c>
      <c r="B36" s="158">
        <v>198.07258975</v>
      </c>
      <c r="C36" s="158">
        <v>197.82420205</v>
      </c>
      <c r="D36" s="158">
        <v>136.35670852</v>
      </c>
      <c r="E36" s="158">
        <v>61.46749353</v>
      </c>
      <c r="F36" s="158">
        <v>0</v>
      </c>
      <c r="G36" s="158">
        <v>0</v>
      </c>
      <c r="H36" s="158">
        <v>0</v>
      </c>
      <c r="I36" s="158">
        <v>0.24838770000000002</v>
      </c>
      <c r="J36" s="158">
        <v>1979.06679134</v>
      </c>
      <c r="K36" s="158">
        <v>1478.67952102</v>
      </c>
      <c r="L36" s="158">
        <v>0</v>
      </c>
      <c r="M36" s="158">
        <v>500.38727031999997</v>
      </c>
      <c r="N36" s="158">
        <v>2177.13938109</v>
      </c>
    </row>
    <row r="37" spans="1:14" ht="11.25">
      <c r="A37" s="157" t="s">
        <v>121</v>
      </c>
      <c r="B37" s="158">
        <v>15.556755919999999</v>
      </c>
      <c r="C37" s="158">
        <v>15.556755919999999</v>
      </c>
      <c r="D37" s="158">
        <v>14.518741949999999</v>
      </c>
      <c r="E37" s="158">
        <v>1.03801397</v>
      </c>
      <c r="F37" s="158">
        <v>0</v>
      </c>
      <c r="G37" s="158">
        <v>0</v>
      </c>
      <c r="H37" s="158">
        <v>0</v>
      </c>
      <c r="I37" s="158">
        <v>0</v>
      </c>
      <c r="J37" s="158">
        <v>0.02688</v>
      </c>
      <c r="K37" s="158">
        <v>0.02688</v>
      </c>
      <c r="L37" s="158">
        <v>0</v>
      </c>
      <c r="M37" s="158">
        <v>0</v>
      </c>
      <c r="N37" s="158">
        <v>15.583635919999999</v>
      </c>
    </row>
    <row r="38" spans="1:14" ht="11.25">
      <c r="A38" s="157" t="s">
        <v>122</v>
      </c>
      <c r="B38" s="158">
        <v>184.72412162</v>
      </c>
      <c r="C38" s="158">
        <v>169.83548332</v>
      </c>
      <c r="D38" s="158">
        <v>80.51140377</v>
      </c>
      <c r="E38" s="158">
        <v>89.25440182</v>
      </c>
      <c r="F38" s="158">
        <v>0.06967773</v>
      </c>
      <c r="G38" s="158">
        <v>0</v>
      </c>
      <c r="H38" s="158">
        <v>0</v>
      </c>
      <c r="I38" s="158">
        <v>14.8886383</v>
      </c>
      <c r="J38" s="158">
        <v>88.90251981</v>
      </c>
      <c r="K38" s="158">
        <v>87.24678581</v>
      </c>
      <c r="L38" s="158">
        <v>1.655734</v>
      </c>
      <c r="M38" s="158">
        <v>0</v>
      </c>
      <c r="N38" s="158">
        <v>273.62664143</v>
      </c>
    </row>
    <row r="39" spans="1:14" ht="11.25">
      <c r="A39" s="157" t="s">
        <v>123</v>
      </c>
      <c r="B39" s="158">
        <v>204.97402707999998</v>
      </c>
      <c r="C39" s="158">
        <v>115.54487388999999</v>
      </c>
      <c r="D39" s="158">
        <v>89.08570325</v>
      </c>
      <c r="E39" s="158">
        <v>26.45917064</v>
      </c>
      <c r="F39" s="158">
        <v>0</v>
      </c>
      <c r="G39" s="158">
        <v>0.007</v>
      </c>
      <c r="H39" s="158">
        <v>0</v>
      </c>
      <c r="I39" s="158">
        <v>89.42215319</v>
      </c>
      <c r="J39" s="158">
        <v>39.10537562</v>
      </c>
      <c r="K39" s="158">
        <v>37.60537562</v>
      </c>
      <c r="L39" s="158">
        <v>1.5</v>
      </c>
      <c r="M39" s="158">
        <v>0</v>
      </c>
      <c r="N39" s="158">
        <v>244.07940269999997</v>
      </c>
    </row>
    <row r="40" spans="1:14" ht="11.25">
      <c r="A40" s="157" t="s">
        <v>124</v>
      </c>
      <c r="B40" s="158">
        <v>54.65133049</v>
      </c>
      <c r="C40" s="158">
        <v>54.65133049</v>
      </c>
      <c r="D40" s="158">
        <v>50.38856248</v>
      </c>
      <c r="E40" s="158">
        <v>4.262768009999999</v>
      </c>
      <c r="F40" s="158">
        <v>0</v>
      </c>
      <c r="G40" s="158">
        <v>0</v>
      </c>
      <c r="H40" s="158">
        <v>0</v>
      </c>
      <c r="I40" s="158">
        <v>0</v>
      </c>
      <c r="J40" s="158">
        <v>202.91069715</v>
      </c>
      <c r="K40" s="158">
        <v>202.91069715</v>
      </c>
      <c r="L40" s="158">
        <v>0</v>
      </c>
      <c r="M40" s="158">
        <v>0</v>
      </c>
      <c r="N40" s="158">
        <v>257.56202764</v>
      </c>
    </row>
    <row r="41" spans="1:14" ht="11.25">
      <c r="A41" s="157" t="s">
        <v>125</v>
      </c>
      <c r="B41" s="158">
        <v>174.71332209000002</v>
      </c>
      <c r="C41" s="158">
        <v>46.66617230999999</v>
      </c>
      <c r="D41" s="158">
        <v>39.35900647</v>
      </c>
      <c r="E41" s="158">
        <v>7.30716584</v>
      </c>
      <c r="F41" s="158">
        <v>0</v>
      </c>
      <c r="G41" s="158">
        <v>0</v>
      </c>
      <c r="H41" s="158">
        <v>0</v>
      </c>
      <c r="I41" s="158">
        <v>128.04714978</v>
      </c>
      <c r="J41" s="158">
        <v>154.5080698</v>
      </c>
      <c r="K41" s="158">
        <v>4.5080697999999995</v>
      </c>
      <c r="L41" s="158">
        <v>0</v>
      </c>
      <c r="M41" s="158">
        <v>150</v>
      </c>
      <c r="N41" s="158">
        <v>329.22139189</v>
      </c>
    </row>
    <row r="42" spans="1:14" ht="11.25">
      <c r="A42" s="157" t="s">
        <v>126</v>
      </c>
      <c r="B42" s="158">
        <v>163.4236933</v>
      </c>
      <c r="C42" s="158">
        <v>147.31706130999999</v>
      </c>
      <c r="D42" s="158">
        <v>28.30059421</v>
      </c>
      <c r="E42" s="158">
        <v>119.0164671</v>
      </c>
      <c r="F42" s="158">
        <v>0</v>
      </c>
      <c r="G42" s="158">
        <v>0.5</v>
      </c>
      <c r="H42" s="158">
        <v>0</v>
      </c>
      <c r="I42" s="158">
        <v>15.60663199</v>
      </c>
      <c r="J42" s="158">
        <v>2.64452325</v>
      </c>
      <c r="K42" s="158">
        <v>2.64452325</v>
      </c>
      <c r="L42" s="158">
        <v>0</v>
      </c>
      <c r="M42" s="158">
        <v>0</v>
      </c>
      <c r="N42" s="158">
        <v>166.06821655</v>
      </c>
    </row>
    <row r="43" spans="1:14" ht="11.25">
      <c r="A43" s="157" t="s">
        <v>127</v>
      </c>
      <c r="B43" s="158">
        <v>207.538447</v>
      </c>
      <c r="C43" s="158">
        <v>106.5653847</v>
      </c>
      <c r="D43" s="158">
        <v>82.43503872</v>
      </c>
      <c r="E43" s="158">
        <v>24.13034598</v>
      </c>
      <c r="F43" s="158">
        <v>0</v>
      </c>
      <c r="G43" s="158">
        <v>0.1785</v>
      </c>
      <c r="H43" s="158">
        <v>0</v>
      </c>
      <c r="I43" s="158">
        <v>100.7945623</v>
      </c>
      <c r="J43" s="158">
        <v>19.847202969999998</v>
      </c>
      <c r="K43" s="158">
        <v>3.3670359700000003</v>
      </c>
      <c r="L43" s="158">
        <v>7.980167</v>
      </c>
      <c r="M43" s="158">
        <v>8.5</v>
      </c>
      <c r="N43" s="158">
        <v>227.38564996999997</v>
      </c>
    </row>
    <row r="44" spans="1:14" ht="11.25">
      <c r="A44" s="157" t="s">
        <v>128</v>
      </c>
      <c r="B44" s="158">
        <v>345.54756794</v>
      </c>
      <c r="C44" s="158">
        <v>0</v>
      </c>
      <c r="D44" s="158">
        <v>0</v>
      </c>
      <c r="E44" s="158">
        <v>0</v>
      </c>
      <c r="F44" s="158">
        <v>0</v>
      </c>
      <c r="G44" s="158">
        <v>345.54756794</v>
      </c>
      <c r="H44" s="158">
        <v>0</v>
      </c>
      <c r="I44" s="158">
        <v>0</v>
      </c>
      <c r="J44" s="158">
        <v>0</v>
      </c>
      <c r="K44" s="158">
        <v>0</v>
      </c>
      <c r="L44" s="158">
        <v>0</v>
      </c>
      <c r="M44" s="158">
        <v>0</v>
      </c>
      <c r="N44" s="158">
        <v>345.54756794</v>
      </c>
    </row>
    <row r="45" spans="1:14" ht="11.25">
      <c r="A45" s="157" t="s">
        <v>129</v>
      </c>
      <c r="B45" s="158">
        <v>345.54756794</v>
      </c>
      <c r="C45" s="158">
        <v>0</v>
      </c>
      <c r="D45" s="158">
        <v>0</v>
      </c>
      <c r="E45" s="158">
        <v>0</v>
      </c>
      <c r="F45" s="158">
        <v>0</v>
      </c>
      <c r="G45" s="158">
        <v>345.54756794</v>
      </c>
      <c r="H45" s="158">
        <v>0</v>
      </c>
      <c r="I45" s="158">
        <v>0</v>
      </c>
      <c r="J45" s="158">
        <v>0</v>
      </c>
      <c r="K45" s="158">
        <v>0</v>
      </c>
      <c r="L45" s="158">
        <v>0</v>
      </c>
      <c r="M45" s="158">
        <v>0</v>
      </c>
      <c r="N45" s="158">
        <v>345.54756794</v>
      </c>
    </row>
    <row r="46" spans="1:14" ht="11.25">
      <c r="A46" s="159" t="s">
        <v>130</v>
      </c>
      <c r="B46" s="158">
        <v>25438.24256118</v>
      </c>
      <c r="C46" s="158">
        <v>18773.095628979998</v>
      </c>
      <c r="D46" s="158">
        <v>14227.235577</v>
      </c>
      <c r="E46" s="158">
        <v>4539.48662626</v>
      </c>
      <c r="F46" s="158">
        <v>6.37342572</v>
      </c>
      <c r="G46" s="158">
        <v>368.10473286</v>
      </c>
      <c r="H46" s="158">
        <v>49.103964</v>
      </c>
      <c r="I46" s="158">
        <v>6247.938235340001</v>
      </c>
      <c r="J46" s="158">
        <v>10522.698517460001</v>
      </c>
      <c r="K46" s="158">
        <v>6569.512174</v>
      </c>
      <c r="L46" s="158">
        <v>1952.56114162</v>
      </c>
      <c r="M46" s="158">
        <v>2000.62520184</v>
      </c>
      <c r="N46" s="158">
        <v>35960.94107864</v>
      </c>
    </row>
  </sheetData>
  <sheetProtection/>
  <mergeCells count="6">
    <mergeCell ref="F1:H2"/>
    <mergeCell ref="L1:N2"/>
    <mergeCell ref="C2:E2"/>
    <mergeCell ref="C3:E3"/>
    <mergeCell ref="F3:H3"/>
    <mergeCell ref="L3:N3"/>
  </mergeCells>
  <printOptions verticalCentered="1"/>
  <pageMargins left="0.9840277777777778" right="0.19652777777777777" top="0.19652777777777777" bottom="0.19652777777777777" header="0.5118055555555556" footer="0.5118055555555556"/>
  <pageSetup horizontalDpi="300" verticalDpi="300" orientation="landscape" paperSize="9" scale="8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7</dc:creator>
  <cp:keywords/>
  <dc:description/>
  <cp:lastModifiedBy>Carolina</cp:lastModifiedBy>
  <dcterms:created xsi:type="dcterms:W3CDTF">2018-02-07T10:17:48Z</dcterms:created>
  <dcterms:modified xsi:type="dcterms:W3CDTF">2018-03-05T14:57:06Z</dcterms:modified>
  <cp:category/>
  <cp:version/>
  <cp:contentType/>
  <cp:contentStatus/>
</cp:coreProperties>
</file>