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10650"/>
  </bookViews>
  <sheets>
    <sheet name="01 2020" sheetId="14" r:id="rId1"/>
    <sheet name="Hoja1" sheetId="13" r:id="rId2"/>
  </sheets>
  <definedNames>
    <definedName name="_xlnm.Print_Area" localSheetId="0">'01 2020'!$A$1:$K$61</definedName>
    <definedName name="Excel_BuiltIn_Print_Area_1">#REF!</definedName>
    <definedName name="Excel_BuiltIn_Print_Area_1_1">#REF!</definedName>
  </definedNames>
  <calcPr calcId="152511"/>
</workbook>
</file>

<file path=xl/calcChain.xml><?xml version="1.0" encoding="utf-8"?>
<calcChain xmlns="http://schemas.openxmlformats.org/spreadsheetml/2006/main">
  <c r="C54" i="14"/>
  <c r="C53"/>
  <c r="C52"/>
  <c r="C51"/>
  <c r="C5" i="13"/>
  <c r="B5"/>
  <c r="D17"/>
  <c r="D16"/>
  <c r="D15"/>
  <c r="D14"/>
  <c r="D13"/>
  <c r="D12"/>
  <c r="D11"/>
  <c r="D10"/>
  <c r="D9"/>
  <c r="D8"/>
  <c r="D7"/>
  <c r="D6"/>
  <c r="D5" s="1"/>
  <c r="E29" i="14"/>
  <c r="E31" l="1"/>
  <c r="E30"/>
  <c r="F30" s="1"/>
  <c r="F29"/>
  <c r="E28"/>
  <c r="E27"/>
  <c r="E26"/>
  <c r="F26" s="1"/>
  <c r="E25"/>
  <c r="F25" s="1"/>
  <c r="E24"/>
  <c r="F24" s="1"/>
  <c r="E23"/>
  <c r="E22"/>
  <c r="F22" s="1"/>
  <c r="E21"/>
  <c r="F21" s="1"/>
  <c r="E20"/>
  <c r="F20" s="1"/>
  <c r="F31"/>
  <c r="F28"/>
  <c r="F27"/>
  <c r="F23"/>
  <c r="F41" l="1"/>
  <c r="F40"/>
  <c r="F38"/>
  <c r="F33"/>
  <c r="F18"/>
  <c r="F17"/>
  <c r="F15"/>
  <c r="F14"/>
  <c r="F13"/>
  <c r="F10"/>
  <c r="I10" l="1"/>
  <c r="K10" s="1"/>
  <c r="I11"/>
  <c r="K11" s="1"/>
  <c r="I16"/>
  <c r="K16" s="1"/>
  <c r="J20"/>
  <c r="J21"/>
  <c r="J22"/>
  <c r="J23"/>
  <c r="J24"/>
  <c r="J25"/>
  <c r="J26"/>
  <c r="J27"/>
  <c r="J28"/>
  <c r="J29"/>
  <c r="J30"/>
  <c r="J31"/>
  <c r="K31"/>
  <c r="K30"/>
  <c r="K29"/>
  <c r="K28"/>
  <c r="K27"/>
  <c r="K26"/>
  <c r="K25"/>
  <c r="K24"/>
  <c r="K23"/>
  <c r="K22"/>
  <c r="K21"/>
  <c r="K20"/>
  <c r="K18"/>
  <c r="J18"/>
  <c r="K17"/>
  <c r="J17"/>
  <c r="K15"/>
  <c r="J15"/>
  <c r="K14"/>
  <c r="J14"/>
  <c r="K13"/>
  <c r="J13"/>
  <c r="J10"/>
  <c r="H16"/>
  <c r="F16" s="1"/>
  <c r="F12" s="1"/>
  <c r="H11"/>
  <c r="F11" s="1"/>
  <c r="F9" s="1"/>
  <c r="G32"/>
  <c r="F35"/>
  <c r="F19"/>
  <c r="J16" l="1"/>
  <c r="J11"/>
  <c r="F8"/>
  <c r="F45" s="1"/>
  <c r="J12"/>
  <c r="I9"/>
  <c r="K9"/>
  <c r="D9"/>
  <c r="H9"/>
  <c r="C50" l="1"/>
  <c r="K35"/>
  <c r="J35"/>
  <c r="I35"/>
  <c r="H35"/>
  <c r="G35"/>
  <c r="D35"/>
  <c r="K32"/>
  <c r="J32"/>
  <c r="I32"/>
  <c r="H32"/>
  <c r="K19"/>
  <c r="J19"/>
  <c r="I19"/>
  <c r="H19"/>
  <c r="G19"/>
  <c r="D19"/>
  <c r="K12"/>
  <c r="I12"/>
  <c r="H12"/>
  <c r="G12"/>
  <c r="D12"/>
  <c r="D8" s="1"/>
  <c r="J9"/>
  <c r="G9"/>
  <c r="G8" l="1"/>
  <c r="G45" s="1"/>
  <c r="J8"/>
  <c r="J45" s="1"/>
  <c r="I8"/>
  <c r="I45" s="1"/>
  <c r="K8"/>
  <c r="K45" s="1"/>
  <c r="H8"/>
  <c r="H45" s="1"/>
  <c r="D45"/>
  <c r="K46" l="1"/>
  <c r="I46"/>
</calcChain>
</file>

<file path=xl/sharedStrings.xml><?xml version="1.0" encoding="utf-8"?>
<sst xmlns="http://schemas.openxmlformats.org/spreadsheetml/2006/main" count="134" uniqueCount="88">
  <si>
    <t xml:space="preserve"> </t>
  </si>
  <si>
    <t>MONEDA</t>
  </si>
  <si>
    <t>DEUDA</t>
  </si>
  <si>
    <t>PRESTAMISTA</t>
  </si>
  <si>
    <t>DE ORIGEN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</si>
  <si>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</si>
  <si>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</si>
  <si>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</si>
  <si>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</si>
  <si>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</si>
  <si>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</si>
  <si>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</si>
  <si>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</si>
  <si>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</si>
  <si>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</si>
  <si>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</si>
  <si>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</si>
  <si>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</si>
  <si>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</si>
  <si>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</si>
  <si>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</si>
  <si>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</si>
  <si>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</si>
  <si>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</si>
  <si>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</si>
  <si>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</si>
  <si>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</si>
  <si>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</si>
  <si>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</si>
  <si>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</si>
  <si>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</si>
  <si>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</si>
  <si>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</si>
  <si>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</si>
  <si>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</si>
  <si>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</si>
  <si>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</si>
  <si>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</si>
  <si>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</si>
  <si>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</si>
  <si>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</si>
  <si>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</si>
  <si>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</si>
  <si>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</si>
  <si>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</si>
  <si>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</si>
  <si>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</si>
  <si>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</si>
  <si>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</si>
  <si>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</si>
  <si>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</si>
  <si>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</si>
  <si>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</si>
  <si>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</si>
  <si>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</si>
  <si>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</si>
  <si>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</si>
  <si>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</si>
  <si>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</si>
  <si>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</si>
  <si>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</si>
  <si>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</si>
  <si>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</si>
  <si>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</si>
  <si>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</si>
  <si>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</si>
  <si>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</si>
  <si>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</si>
  <si>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60,35  (</t>
    </r>
    <r>
      <rPr>
        <i/>
        <sz val="10"/>
        <rFont val="Arial"/>
        <family val="2"/>
      </rPr>
      <t>Cotización del dólar al   31/01/2020)</t>
    </r>
  </si>
  <si>
    <t xml:space="preserve">ACTUALIZADA </t>
  </si>
  <si>
    <t>DÓLAR</t>
  </si>
  <si>
    <t>DÓLAR 12/19</t>
  </si>
  <si>
    <t>DEUDA CON ORGANISMOS INTERNACIONALES EN DOLARES</t>
  </si>
  <si>
    <t>AMORTIZACION</t>
  </si>
  <si>
    <t xml:space="preserve">SVOA-Sistema Cloacal Caucete   </t>
  </si>
  <si>
    <t>BID-940 y BID 1134-OC-AR-Programa Mejoramiento de Barrios</t>
  </si>
  <si>
    <t>EN DÓLAR en miles</t>
  </si>
  <si>
    <t>ENERO  DE 2020</t>
  </si>
  <si>
    <t>Deuda Flotante al 31/01/2020</t>
  </si>
  <si>
    <t>NOVIEMB./2032</t>
  </si>
  <si>
    <t>Valores Representativos de Deuda Ley 8058 Serie I                                    Nota Nº 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</si>
  <si>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</si>
  <si>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t>BID-940 y BID 1134-OC-AR-Programa Mejoramiento de Barrios                    Nota Nº 3</t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</si>
  <si>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</si>
  <si>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</si>
  <si>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t>Banco Boston (Cedido al Banco Patagonia)                                                   Nota Nº 4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</si>
  <si>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</si>
  <si>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t>Administracion Federal de Ingresos Publicos (convenio vales alimentarios)  Nota N° 5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</si>
</sst>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1"/>
      <name val="Arial"/>
      <family val="2"/>
    </font>
    <font>
      <b/>
      <i/>
      <u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6" tint="0.79998168889431442"/>
        <bgColor indexed="27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9" fontId="23" fillId="0" borderId="0" applyFont="0" applyFill="0" applyBorder="0" applyAlignment="0" applyProtection="0"/>
  </cellStyleXfs>
  <cellXfs count="180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166" fontId="22" fillId="0" borderId="0" xfId="32" applyNumberFormat="1" applyFont="1" applyFill="1" applyBorder="1" applyAlignment="1" applyProtection="1"/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/>
    <xf numFmtId="0" fontId="19" fillId="0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20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165" fontId="19" fillId="0" borderId="21" xfId="32" applyFont="1" applyFill="1" applyBorder="1" applyAlignment="1" applyProtection="1"/>
    <xf numFmtId="164" fontId="19" fillId="0" borderId="19" xfId="0" applyNumberFormat="1" applyFont="1" applyFill="1" applyBorder="1"/>
    <xf numFmtId="166" fontId="0" fillId="0" borderId="17" xfId="32" applyNumberFormat="1" applyFont="1" applyFill="1" applyBorder="1" applyAlignment="1" applyProtection="1"/>
    <xf numFmtId="164" fontId="19" fillId="0" borderId="18" xfId="0" applyNumberFormat="1" applyFont="1" applyFill="1" applyBorder="1"/>
    <xf numFmtId="166" fontId="19" fillId="0" borderId="19" xfId="0" applyNumberFormat="1" applyFont="1" applyFill="1" applyBorder="1" applyAlignment="1">
      <alignment horizontal="right"/>
    </xf>
    <xf numFmtId="166" fontId="19" fillId="0" borderId="20" xfId="32" applyNumberFormat="1" applyFont="1" applyFill="1" applyBorder="1" applyAlignment="1" applyProtection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6" fontId="19" fillId="0" borderId="19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65" fontId="0" fillId="0" borderId="25" xfId="32" applyFont="1" applyFill="1" applyBorder="1" applyAlignment="1" applyProtection="1"/>
    <xf numFmtId="0" fontId="21" fillId="0" borderId="23" xfId="0" applyFont="1" applyBorder="1" applyAlignment="1">
      <alignment horizontal="center"/>
    </xf>
    <xf numFmtId="164" fontId="19" fillId="0" borderId="16" xfId="0" applyNumberFormat="1" applyFont="1" applyFill="1" applyBorder="1"/>
    <xf numFmtId="0" fontId="19" fillId="0" borderId="26" xfId="0" applyFont="1" applyBorder="1" applyAlignment="1">
      <alignment horizontal="center"/>
    </xf>
    <xf numFmtId="166" fontId="19" fillId="0" borderId="19" xfId="0" applyNumberFormat="1" applyFont="1" applyFill="1" applyBorder="1"/>
    <xf numFmtId="166" fontId="19" fillId="0" borderId="21" xfId="0" applyNumberFormat="1" applyFont="1" applyFill="1" applyBorder="1"/>
    <xf numFmtId="0" fontId="19" fillId="0" borderId="2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66" fontId="19" fillId="0" borderId="25" xfId="32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3" fontId="19" fillId="0" borderId="26" xfId="0" applyNumberFormat="1" applyFont="1" applyBorder="1"/>
    <xf numFmtId="166" fontId="19" fillId="24" borderId="19" xfId="0" applyNumberFormat="1" applyFont="1" applyFill="1" applyBorder="1" applyAlignment="1">
      <alignment horizontal="right"/>
    </xf>
    <xf numFmtId="166" fontId="19" fillId="24" borderId="22" xfId="0" applyNumberFormat="1" applyFont="1" applyFill="1" applyBorder="1" applyAlignment="1">
      <alignment horizontal="center"/>
    </xf>
    <xf numFmtId="166" fontId="19" fillId="24" borderId="23" xfId="32" applyNumberFormat="1" applyFont="1" applyFill="1" applyBorder="1" applyAlignment="1" applyProtection="1">
      <alignment horizontal="right"/>
    </xf>
    <xf numFmtId="0" fontId="19" fillId="24" borderId="17" xfId="0" applyFont="1" applyFill="1" applyBorder="1" applyAlignment="1">
      <alignment horizontal="left"/>
    </xf>
    <xf numFmtId="164" fontId="19" fillId="0" borderId="32" xfId="0" applyNumberFormat="1" applyFont="1" applyFill="1" applyBorder="1"/>
    <xf numFmtId="164" fontId="19" fillId="0" borderId="33" xfId="0" applyNumberFormat="1" applyFont="1" applyFill="1" applyBorder="1"/>
    <xf numFmtId="166" fontId="19" fillId="0" borderId="34" xfId="32" applyNumberFormat="1" applyFont="1" applyFill="1" applyBorder="1" applyAlignment="1" applyProtection="1">
      <alignment horizontal="right"/>
    </xf>
    <xf numFmtId="166" fontId="0" fillId="24" borderId="17" xfId="32" applyNumberFormat="1" applyFont="1" applyFill="1" applyBorder="1" applyAlignment="1" applyProtection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3" fontId="19" fillId="0" borderId="13" xfId="0" applyNumberFormat="1" applyFont="1" applyBorder="1"/>
    <xf numFmtId="166" fontId="19" fillId="0" borderId="21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166" fontId="0" fillId="0" borderId="17" xfId="32" applyNumberFormat="1" applyFont="1" applyFill="1" applyBorder="1" applyAlignment="1" applyProtection="1">
      <alignment horizontal="center"/>
    </xf>
    <xf numFmtId="166" fontId="19" fillId="0" borderId="19" xfId="32" applyNumberFormat="1" applyFont="1" applyFill="1" applyBorder="1" applyAlignment="1" applyProtection="1">
      <alignment horizontal="center"/>
    </xf>
    <xf numFmtId="166" fontId="19" fillId="0" borderId="36" xfId="32" applyNumberFormat="1" applyFont="1" applyFill="1" applyBorder="1" applyAlignment="1" applyProtection="1">
      <alignment horizontal="right"/>
    </xf>
    <xf numFmtId="166" fontId="22" fillId="0" borderId="20" xfId="32" applyNumberFormat="1" applyFont="1" applyFill="1" applyBorder="1" applyAlignment="1" applyProtection="1">
      <alignment horizontal="center"/>
    </xf>
    <xf numFmtId="165" fontId="19" fillId="0" borderId="19" xfId="32" applyFont="1" applyFill="1" applyBorder="1" applyAlignment="1" applyProtection="1"/>
    <xf numFmtId="165" fontId="0" fillId="0" borderId="20" xfId="32" applyFont="1" applyFill="1" applyBorder="1" applyAlignment="1" applyProtection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32" xfId="0" applyNumberFormat="1" applyFont="1" applyFill="1" applyBorder="1" applyAlignment="1"/>
    <xf numFmtId="166" fontId="19" fillId="0" borderId="21" xfId="0" applyNumberFormat="1" applyFont="1" applyFill="1" applyBorder="1" applyAlignment="1"/>
    <xf numFmtId="166" fontId="19" fillId="0" borderId="37" xfId="0" applyNumberFormat="1" applyFont="1" applyFill="1" applyBorder="1" applyAlignment="1"/>
    <xf numFmtId="166" fontId="19" fillId="0" borderId="38" xfId="32" applyNumberFormat="1" applyFont="1" applyFill="1" applyBorder="1" applyAlignment="1" applyProtection="1"/>
    <xf numFmtId="0" fontId="19" fillId="0" borderId="12" xfId="0" applyFont="1" applyFill="1" applyBorder="1" applyAlignment="1"/>
    <xf numFmtId="166" fontId="19" fillId="0" borderId="25" xfId="32" applyNumberFormat="1" applyFont="1" applyFill="1" applyBorder="1" applyAlignment="1" applyProtection="1"/>
    <xf numFmtId="3" fontId="19" fillId="0" borderId="13" xfId="0" applyNumberFormat="1" applyFont="1" applyBorder="1" applyAlignment="1"/>
    <xf numFmtId="14" fontId="19" fillId="0" borderId="13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9" fontId="0" fillId="0" borderId="0" xfId="43" applyFont="1" applyFill="1" applyBorder="1" applyAlignment="1" applyProtection="1"/>
    <xf numFmtId="164" fontId="19" fillId="0" borderId="18" xfId="0" applyNumberFormat="1" applyFont="1" applyFill="1" applyBorder="1" applyAlignment="1">
      <alignment horizontal="center"/>
    </xf>
    <xf numFmtId="166" fontId="22" fillId="24" borderId="17" xfId="32" applyNumberFormat="1" applyFont="1" applyFill="1" applyBorder="1" applyAlignment="1" applyProtection="1">
      <alignment horizontal="center"/>
    </xf>
    <xf numFmtId="166" fontId="0" fillId="24" borderId="17" xfId="32" applyNumberFormat="1" applyFont="1" applyFill="1" applyBorder="1" applyAlignment="1" applyProtection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/>
    <xf numFmtId="0" fontId="19" fillId="24" borderId="12" xfId="0" applyFont="1" applyFill="1" applyBorder="1" applyAlignment="1">
      <alignment horizontal="left"/>
    </xf>
    <xf numFmtId="166" fontId="0" fillId="0" borderId="0" xfId="32" applyNumberFormat="1" applyFont="1" applyFill="1" applyBorder="1" applyAlignment="1" applyProtection="1">
      <alignment horizontal="center"/>
    </xf>
    <xf numFmtId="166" fontId="19" fillId="0" borderId="16" xfId="32" applyNumberFormat="1" applyFont="1" applyFill="1" applyBorder="1" applyAlignment="1">
      <alignment horizontal="center"/>
    </xf>
    <xf numFmtId="166" fontId="19" fillId="0" borderId="18" xfId="32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65" fontId="19" fillId="0" borderId="29" xfId="0" applyNumberFormat="1" applyFont="1" applyBorder="1"/>
    <xf numFmtId="166" fontId="19" fillId="0" borderId="31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5" fontId="19" fillId="0" borderId="41" xfId="0" applyNumberFormat="1" applyFont="1" applyBorder="1"/>
    <xf numFmtId="166" fontId="19" fillId="0" borderId="42" xfId="0" applyNumberFormat="1" applyFont="1" applyBorder="1" applyAlignment="1">
      <alignment horizontal="right"/>
    </xf>
    <xf numFmtId="166" fontId="0" fillId="0" borderId="0" xfId="32" applyNumberFormat="1" applyFont="1" applyBorder="1" applyAlignment="1">
      <alignment horizontal="center"/>
    </xf>
    <xf numFmtId="166" fontId="24" fillId="25" borderId="17" xfId="19" applyNumberFormat="1" applyFont="1" applyFill="1" applyBorder="1" applyAlignment="1" applyProtection="1"/>
    <xf numFmtId="17" fontId="0" fillId="0" borderId="17" xfId="0" applyNumberFormat="1" applyFont="1" applyFill="1" applyBorder="1" applyAlignment="1">
      <alignment horizontal="center"/>
    </xf>
    <xf numFmtId="166" fontId="24" fillId="25" borderId="17" xfId="19" applyNumberFormat="1" applyFont="1" applyFill="1" applyBorder="1" applyAlignment="1" applyProtection="1">
      <alignment vertical="top"/>
    </xf>
    <xf numFmtId="166" fontId="24" fillId="25" borderId="12" xfId="19" applyNumberFormat="1" applyFont="1" applyFill="1" applyBorder="1" applyAlignment="1" applyProtection="1"/>
    <xf numFmtId="166" fontId="0" fillId="25" borderId="17" xfId="32" applyNumberFormat="1" applyFont="1" applyFill="1" applyBorder="1" applyAlignment="1" applyProtection="1">
      <alignment horizontal="center"/>
    </xf>
    <xf numFmtId="0" fontId="0" fillId="24" borderId="17" xfId="0" applyFont="1" applyFill="1" applyBorder="1"/>
    <xf numFmtId="166" fontId="24" fillId="25" borderId="12" xfId="19" applyNumberFormat="1" applyFont="1" applyFill="1" applyBorder="1" applyAlignment="1" applyProtection="1">
      <alignment horizontal="center"/>
    </xf>
    <xf numFmtId="166" fontId="0" fillId="0" borderId="19" xfId="32" applyNumberFormat="1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>
      <alignment horizontal="center"/>
    </xf>
    <xf numFmtId="167" fontId="0" fillId="0" borderId="17" xfId="32" applyNumberFormat="1" applyFont="1" applyFill="1" applyBorder="1" applyAlignment="1" applyProtection="1">
      <alignment horizontal="center"/>
    </xf>
    <xf numFmtId="166" fontId="0" fillId="0" borderId="19" xfId="32" applyNumberFormat="1" applyFont="1" applyFill="1" applyBorder="1" applyAlignment="1" applyProtection="1">
      <alignment horizontal="center"/>
    </xf>
    <xf numFmtId="166" fontId="0" fillId="0" borderId="36" xfId="32" applyNumberFormat="1" applyFont="1" applyFill="1" applyBorder="1" applyAlignment="1" applyProtection="1">
      <alignment horizontal="center"/>
    </xf>
    <xf numFmtId="166" fontId="0" fillId="0" borderId="20" xfId="32" applyNumberFormat="1" applyFont="1" applyFill="1" applyBorder="1" applyAlignment="1" applyProtection="1">
      <alignment horizontal="center"/>
    </xf>
    <xf numFmtId="0" fontId="0" fillId="0" borderId="43" xfId="0" applyFont="1" applyBorder="1"/>
    <xf numFmtId="166" fontId="0" fillId="0" borderId="26" xfId="32" applyNumberFormat="1" applyFont="1" applyBorder="1" applyAlignment="1">
      <alignment horizontal="center"/>
    </xf>
    <xf numFmtId="166" fontId="0" fillId="0" borderId="0" xfId="32" applyNumberFormat="1" applyFont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66" fontId="19" fillId="0" borderId="44" xfId="32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24" fillId="25" borderId="12" xfId="19" applyNumberFormat="1" applyFont="1" applyFill="1" applyBorder="1" applyAlignment="1" applyProtection="1">
      <alignment vertical="top"/>
    </xf>
    <xf numFmtId="165" fontId="23" fillId="26" borderId="17" xfId="32" applyFill="1" applyBorder="1" applyAlignment="1" applyProtection="1"/>
    <xf numFmtId="0" fontId="26" fillId="0" borderId="0" xfId="0" applyFont="1"/>
    <xf numFmtId="0" fontId="0" fillId="0" borderId="46" xfId="0" applyBorder="1"/>
    <xf numFmtId="0" fontId="19" fillId="0" borderId="45" xfId="0" applyFont="1" applyBorder="1" applyAlignment="1">
      <alignment horizontal="center"/>
    </xf>
    <xf numFmtId="14" fontId="19" fillId="0" borderId="27" xfId="0" applyNumberFormat="1" applyFont="1" applyBorder="1" applyAlignment="1">
      <alignment horizontal="center"/>
    </xf>
    <xf numFmtId="14" fontId="19" fillId="0" borderId="26" xfId="0" applyNumberFormat="1" applyFont="1" applyBorder="1" applyAlignment="1">
      <alignment horizontal="center"/>
    </xf>
    <xf numFmtId="165" fontId="0" fillId="0" borderId="46" xfId="0" applyNumberFormat="1" applyBorder="1"/>
    <xf numFmtId="165" fontId="19" fillId="0" borderId="19" xfId="0" applyNumberFormat="1" applyFont="1" applyBorder="1"/>
    <xf numFmtId="0" fontId="0" fillId="0" borderId="17" xfId="0" applyFill="1" applyBorder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7" xfId="31" applyNumberFormat="1" applyFill="1" applyBorder="1" applyAlignment="1" applyProtection="1"/>
    <xf numFmtId="166" fontId="9" fillId="0" borderId="12" xfId="31" applyNumberFormat="1" applyFill="1" applyBorder="1" applyAlignment="1" applyProtection="1"/>
    <xf numFmtId="166" fontId="9" fillId="0" borderId="17" xfId="31" applyNumberFormat="1" applyFill="1" applyBorder="1" applyAlignment="1" applyProtection="1">
      <alignment horizontal="center"/>
    </xf>
    <xf numFmtId="0" fontId="9" fillId="0" borderId="0" xfId="31" applyFill="1"/>
    <xf numFmtId="0" fontId="0" fillId="0" borderId="17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6" fontId="0" fillId="0" borderId="11" xfId="32" applyNumberFormat="1" applyFont="1" applyFill="1" applyBorder="1" applyAlignment="1" applyProtection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35" xfId="0" applyFont="1" applyFill="1" applyBorder="1" applyAlignment="1">
      <alignment horizontal="center"/>
    </xf>
    <xf numFmtId="166" fontId="0" fillId="0" borderId="35" xfId="32" applyNumberFormat="1" applyFont="1" applyFill="1" applyBorder="1" applyAlignment="1" applyProtection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166" fontId="19" fillId="0" borderId="11" xfId="0" applyNumberFormat="1" applyFont="1" applyFill="1" applyBorder="1"/>
    <xf numFmtId="0" fontId="25" fillId="0" borderId="39" xfId="39" applyFont="1" applyFill="1" applyBorder="1" applyAlignment="1">
      <alignment horizontal="center"/>
    </xf>
    <xf numFmtId="0" fontId="25" fillId="0" borderId="29" xfId="39" applyFont="1" applyFill="1" applyBorder="1" applyAlignment="1">
      <alignment horizontal="center"/>
    </xf>
    <xf numFmtId="0" fontId="25" fillId="0" borderId="30" xfId="39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17" fontId="19" fillId="0" borderId="29" xfId="0" applyNumberFormat="1" applyFont="1" applyFill="1" applyBorder="1" applyAlignment="1">
      <alignment horizontal="center"/>
    </xf>
    <xf numFmtId="17" fontId="19" fillId="0" borderId="30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ual" xfId="43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2.75"/>
  <cols>
    <col min="1" max="1" width="88" style="9" customWidth="1"/>
    <col min="2" max="2" width="15.140625" style="132" bestFit="1" customWidth="1"/>
    <col min="3" max="3" width="13.42578125" style="9" bestFit="1" customWidth="1"/>
    <col min="4" max="5" width="16" style="9" hidden="1" customWidth="1"/>
    <col min="6" max="6" width="16" style="9" customWidth="1"/>
    <col min="7" max="7" width="19.28515625" style="9" bestFit="1" customWidth="1"/>
    <col min="8" max="8" width="18.85546875" style="9" bestFit="1" customWidth="1"/>
    <col min="9" max="9" width="16.5703125" style="116" bestFit="1" customWidth="1"/>
    <col min="10" max="11" width="14.42578125" style="9" bestFit="1" customWidth="1"/>
    <col min="12" max="16384" width="11.42578125" style="9"/>
  </cols>
  <sheetData>
    <row r="1" spans="1:11" ht="15.75">
      <c r="A1" s="1" t="s">
        <v>38</v>
      </c>
      <c r="B1" s="126"/>
      <c r="C1" s="1"/>
      <c r="D1" s="1"/>
      <c r="E1" s="1" t="s">
        <v>71</v>
      </c>
      <c r="F1" s="1"/>
      <c r="G1" s="1"/>
      <c r="H1" s="1"/>
      <c r="I1" s="100"/>
      <c r="J1" s="58"/>
      <c r="K1" s="58"/>
    </row>
    <row r="2" spans="1:11" ht="15.75">
      <c r="A2" s="1" t="s">
        <v>29</v>
      </c>
      <c r="B2" s="126"/>
      <c r="C2" s="1"/>
      <c r="D2" s="1"/>
      <c r="E2" s="1">
        <v>59.89</v>
      </c>
      <c r="F2" s="1"/>
      <c r="G2" s="1"/>
      <c r="H2" s="1"/>
      <c r="I2" s="100"/>
      <c r="J2" s="58"/>
      <c r="K2" s="58"/>
    </row>
    <row r="3" spans="1:11" ht="15.75">
      <c r="A3" s="1"/>
      <c r="B3" s="126"/>
      <c r="C3" s="1"/>
      <c r="D3" s="1"/>
      <c r="E3" s="1">
        <v>60.35</v>
      </c>
      <c r="F3" s="1"/>
      <c r="G3" s="1"/>
      <c r="H3" s="1"/>
      <c r="I3" s="100"/>
      <c r="J3" s="58"/>
      <c r="K3" s="58"/>
    </row>
    <row r="4" spans="1:11" ht="16.5" thickBot="1">
      <c r="A4" s="1" t="s">
        <v>28</v>
      </c>
      <c r="B4" s="126"/>
      <c r="C4" s="1"/>
      <c r="D4" s="1"/>
      <c r="E4" s="1"/>
      <c r="F4" s="1"/>
      <c r="G4" s="1"/>
      <c r="H4" s="1"/>
      <c r="I4" s="100"/>
      <c r="J4" s="58"/>
      <c r="K4" s="58"/>
    </row>
    <row r="5" spans="1:11" ht="13.5" thickBot="1">
      <c r="A5" s="164" t="s">
        <v>3</v>
      </c>
      <c r="B5" s="83" t="s">
        <v>40</v>
      </c>
      <c r="C5" s="12" t="s">
        <v>1</v>
      </c>
      <c r="D5" s="42" t="s">
        <v>2</v>
      </c>
      <c r="E5" s="42" t="s">
        <v>2</v>
      </c>
      <c r="F5" s="42" t="s">
        <v>2</v>
      </c>
      <c r="G5" s="167" t="s">
        <v>77</v>
      </c>
      <c r="H5" s="168"/>
      <c r="I5" s="168"/>
      <c r="J5" s="168"/>
      <c r="K5" s="169"/>
    </row>
    <row r="6" spans="1:11" ht="13.5" thickBot="1">
      <c r="A6" s="165"/>
      <c r="B6" s="84" t="s">
        <v>42</v>
      </c>
      <c r="C6" s="45"/>
      <c r="D6" s="46"/>
      <c r="E6" s="46" t="s">
        <v>69</v>
      </c>
      <c r="F6" s="46"/>
      <c r="G6" s="170" t="s">
        <v>67</v>
      </c>
      <c r="H6" s="172" t="s">
        <v>31</v>
      </c>
      <c r="I6" s="172"/>
      <c r="J6" s="172" t="s">
        <v>32</v>
      </c>
      <c r="K6" s="173"/>
    </row>
    <row r="7" spans="1:11" ht="13.5" thickBot="1">
      <c r="A7" s="166"/>
      <c r="B7" s="85" t="s">
        <v>41</v>
      </c>
      <c r="C7" s="39" t="s">
        <v>4</v>
      </c>
      <c r="D7" s="76">
        <v>43830</v>
      </c>
      <c r="E7" s="76" t="s">
        <v>70</v>
      </c>
      <c r="F7" s="76">
        <v>43861</v>
      </c>
      <c r="G7" s="171"/>
      <c r="H7" s="61" t="s">
        <v>23</v>
      </c>
      <c r="I7" s="61" t="s">
        <v>66</v>
      </c>
      <c r="J7" s="86" t="s">
        <v>23</v>
      </c>
      <c r="K7" s="61" t="s">
        <v>66</v>
      </c>
    </row>
    <row r="8" spans="1:11" ht="17.100000000000001" customHeight="1" thickBot="1">
      <c r="A8" s="117" t="s">
        <v>5</v>
      </c>
      <c r="B8" s="77"/>
      <c r="C8" s="37"/>
      <c r="D8" s="38">
        <f>(D9+D12)</f>
        <v>8240736</v>
      </c>
      <c r="E8" s="38"/>
      <c r="F8" s="38">
        <f>(F9+F12)</f>
        <v>8233779.5388699993</v>
      </c>
      <c r="G8" s="69">
        <f t="shared" ref="G8:K8" si="0">(G9+G12)</f>
        <v>0</v>
      </c>
      <c r="H8" s="38">
        <f t="shared" si="0"/>
        <v>6956.4611300000006</v>
      </c>
      <c r="I8" s="90">
        <f t="shared" si="0"/>
        <v>247448.14890999999</v>
      </c>
      <c r="J8" s="52">
        <f t="shared" si="0"/>
        <v>6956.4611300000006</v>
      </c>
      <c r="K8" s="38">
        <f t="shared" si="0"/>
        <v>247448.14890999999</v>
      </c>
    </row>
    <row r="9" spans="1:11" ht="17.100000000000001" customHeight="1" thickTop="1">
      <c r="A9" s="124" t="s">
        <v>6</v>
      </c>
      <c r="B9" s="122"/>
      <c r="C9" s="122"/>
      <c r="D9" s="122">
        <f>+D10+D11</f>
        <v>2538337</v>
      </c>
      <c r="E9" s="122"/>
      <c r="F9" s="123">
        <f>+F10+F11</f>
        <v>2531866.6348899999</v>
      </c>
      <c r="G9" s="123">
        <f t="shared" ref="G9:J9" si="1">SUM(G10:G11)</f>
        <v>0</v>
      </c>
      <c r="H9" s="123">
        <f>+H10+H11</f>
        <v>6470.3651100000006</v>
      </c>
      <c r="I9" s="123">
        <f>+I10+I11</f>
        <v>60375.398280000001</v>
      </c>
      <c r="J9" s="123">
        <f t="shared" si="1"/>
        <v>6470.3651100000006</v>
      </c>
      <c r="K9" s="123">
        <f>+K10+K11</f>
        <v>60375.398280000001</v>
      </c>
    </row>
    <row r="10" spans="1:11" ht="15">
      <c r="A10" s="13" t="s">
        <v>56</v>
      </c>
      <c r="B10" s="30" t="s">
        <v>57</v>
      </c>
      <c r="C10" s="30" t="s">
        <v>7</v>
      </c>
      <c r="D10" s="55">
        <v>1674593</v>
      </c>
      <c r="E10" s="87"/>
      <c r="F10" s="87">
        <f>+D10+G10-H10</f>
        <v>1674593</v>
      </c>
      <c r="G10" s="23">
        <v>0</v>
      </c>
      <c r="H10" s="26">
        <v>0</v>
      </c>
      <c r="I10" s="62">
        <f>56090275.52/1000</f>
        <v>56090.275520000003</v>
      </c>
      <c r="J10" s="23">
        <f>+H10</f>
        <v>0</v>
      </c>
      <c r="K10" s="101">
        <f>+I10</f>
        <v>56090.275520000003</v>
      </c>
    </row>
    <row r="11" spans="1:11" ht="15">
      <c r="A11" s="13" t="s">
        <v>59</v>
      </c>
      <c r="B11" s="102" t="s">
        <v>43</v>
      </c>
      <c r="C11" s="30" t="s">
        <v>7</v>
      </c>
      <c r="D11" s="103">
        <v>863744</v>
      </c>
      <c r="E11" s="133"/>
      <c r="F11" s="87">
        <f>+D11+G11-H11</f>
        <v>857273.63488999999</v>
      </c>
      <c r="G11" s="104">
        <v>0</v>
      </c>
      <c r="H11" s="101">
        <f>6470365.11/1000</f>
        <v>6470.3651100000006</v>
      </c>
      <c r="I11" s="105">
        <f>4285122.76/1000</f>
        <v>4285.1227600000002</v>
      </c>
      <c r="J11" s="23">
        <f>+H11</f>
        <v>6470.3651100000006</v>
      </c>
      <c r="K11" s="101">
        <f>+I11</f>
        <v>4285.1227600000002</v>
      </c>
    </row>
    <row r="12" spans="1:11" ht="17.100000000000001" customHeight="1">
      <c r="A12" s="125" t="s">
        <v>8</v>
      </c>
      <c r="B12" s="15"/>
      <c r="C12" s="31"/>
      <c r="D12" s="27">
        <f>SUM(D13:D18)</f>
        <v>5702399</v>
      </c>
      <c r="E12" s="27"/>
      <c r="F12" s="27">
        <f>SUM(F13:F18)</f>
        <v>5701912.9039799999</v>
      </c>
      <c r="G12" s="80">
        <f>SUM(G13:G17)</f>
        <v>0</v>
      </c>
      <c r="H12" s="27">
        <f>SUM(H13:H18)</f>
        <v>486.09602000000001</v>
      </c>
      <c r="I12" s="91">
        <f>SUM(I13:I18)</f>
        <v>187072.75062999999</v>
      </c>
      <c r="J12" s="53">
        <f>SUM(J13:J18)</f>
        <v>486.09602000000001</v>
      </c>
      <c r="K12" s="27">
        <f>SUM(K13:K18)</f>
        <v>187072.75062999999</v>
      </c>
    </row>
    <row r="13" spans="1:11" ht="15">
      <c r="A13" s="13" t="s">
        <v>9</v>
      </c>
      <c r="B13" s="30"/>
      <c r="C13" s="30" t="s">
        <v>7</v>
      </c>
      <c r="D13" s="101">
        <v>10766</v>
      </c>
      <c r="E13" s="104"/>
      <c r="F13" s="87">
        <f t="shared" ref="F13:F18" si="2">+D13+G13-H13</f>
        <v>10766</v>
      </c>
      <c r="G13" s="87">
        <v>0</v>
      </c>
      <c r="H13" s="81">
        <v>0</v>
      </c>
      <c r="I13" s="82">
        <v>0</v>
      </c>
      <c r="J13" s="23">
        <f t="shared" ref="J13:K18" si="3">+H13</f>
        <v>0</v>
      </c>
      <c r="K13" s="101">
        <f t="shared" si="3"/>
        <v>0</v>
      </c>
    </row>
    <row r="14" spans="1:11" ht="15">
      <c r="A14" s="14" t="s">
        <v>87</v>
      </c>
      <c r="B14" s="102" t="s">
        <v>44</v>
      </c>
      <c r="C14" s="30" t="s">
        <v>7</v>
      </c>
      <c r="D14" s="101">
        <v>55850</v>
      </c>
      <c r="E14" s="104"/>
      <c r="F14" s="87">
        <f t="shared" si="2"/>
        <v>55850</v>
      </c>
      <c r="G14" s="104">
        <v>0</v>
      </c>
      <c r="H14" s="101">
        <v>0</v>
      </c>
      <c r="I14" s="105">
        <v>0</v>
      </c>
      <c r="J14" s="23">
        <f t="shared" si="3"/>
        <v>0</v>
      </c>
      <c r="K14" s="101">
        <f t="shared" si="3"/>
        <v>0</v>
      </c>
    </row>
    <row r="15" spans="1:11" ht="15">
      <c r="A15" s="106" t="s">
        <v>60</v>
      </c>
      <c r="B15" s="127" t="s">
        <v>45</v>
      </c>
      <c r="C15" s="30" t="s">
        <v>7</v>
      </c>
      <c r="D15" s="101">
        <v>101112</v>
      </c>
      <c r="E15" s="104"/>
      <c r="F15" s="87">
        <f t="shared" si="2"/>
        <v>101112</v>
      </c>
      <c r="G15" s="104">
        <v>0</v>
      </c>
      <c r="H15" s="101">
        <v>0</v>
      </c>
      <c r="I15" s="105">
        <v>0</v>
      </c>
      <c r="J15" s="23">
        <f t="shared" si="3"/>
        <v>0</v>
      </c>
      <c r="K15" s="101">
        <f t="shared" si="3"/>
        <v>0</v>
      </c>
    </row>
    <row r="16" spans="1:11" ht="15">
      <c r="A16" s="13" t="s">
        <v>61</v>
      </c>
      <c r="B16" s="30" t="s">
        <v>47</v>
      </c>
      <c r="C16" s="30" t="s">
        <v>7</v>
      </c>
      <c r="D16" s="101">
        <v>4045</v>
      </c>
      <c r="E16" s="104"/>
      <c r="F16" s="87">
        <f t="shared" si="2"/>
        <v>3558.90398</v>
      </c>
      <c r="G16" s="104">
        <v>0</v>
      </c>
      <c r="H16" s="101">
        <f>486096.02/1000</f>
        <v>486.09602000000001</v>
      </c>
      <c r="I16" s="105">
        <f>175750.63/1000</f>
        <v>175.75063</v>
      </c>
      <c r="J16" s="23">
        <f t="shared" si="3"/>
        <v>486.09602000000001</v>
      </c>
      <c r="K16" s="101">
        <f t="shared" si="3"/>
        <v>175.75063</v>
      </c>
    </row>
    <row r="17" spans="1:11" ht="15">
      <c r="A17" s="13" t="s">
        <v>35</v>
      </c>
      <c r="B17" s="102" t="s">
        <v>46</v>
      </c>
      <c r="C17" s="30" t="s">
        <v>7</v>
      </c>
      <c r="D17" s="101">
        <v>3913244</v>
      </c>
      <c r="E17" s="104"/>
      <c r="F17" s="87">
        <f t="shared" si="2"/>
        <v>3913244</v>
      </c>
      <c r="G17" s="104">
        <v>0</v>
      </c>
      <c r="H17" s="101">
        <v>0</v>
      </c>
      <c r="I17" s="105">
        <v>186897</v>
      </c>
      <c r="J17" s="23">
        <f t="shared" si="3"/>
        <v>0</v>
      </c>
      <c r="K17" s="101">
        <f t="shared" si="3"/>
        <v>186897</v>
      </c>
    </row>
    <row r="18" spans="1:11" ht="15">
      <c r="A18" s="13" t="s">
        <v>36</v>
      </c>
      <c r="B18" s="30" t="s">
        <v>51</v>
      </c>
      <c r="C18" s="30" t="s">
        <v>7</v>
      </c>
      <c r="D18" s="101">
        <v>1617382</v>
      </c>
      <c r="E18" s="104"/>
      <c r="F18" s="87">
        <f t="shared" si="2"/>
        <v>1617382</v>
      </c>
      <c r="G18" s="107">
        <v>0</v>
      </c>
      <c r="H18" s="101">
        <v>0</v>
      </c>
      <c r="I18" s="105">
        <v>0</v>
      </c>
      <c r="J18" s="23">
        <f t="shared" si="3"/>
        <v>0</v>
      </c>
      <c r="K18" s="101">
        <f t="shared" si="3"/>
        <v>0</v>
      </c>
    </row>
    <row r="19" spans="1:11" ht="17.100000000000001" customHeight="1" thickBot="1">
      <c r="A19" s="118" t="s">
        <v>10</v>
      </c>
      <c r="B19" s="18"/>
      <c r="C19" s="33"/>
      <c r="D19" s="40">
        <f t="shared" ref="D19:K19" si="4">SUM(D20:D31)</f>
        <v>10189392</v>
      </c>
      <c r="E19" s="40"/>
      <c r="F19" s="40">
        <f t="shared" si="4"/>
        <v>10303914.017335795</v>
      </c>
      <c r="G19" s="70">
        <f t="shared" si="4"/>
        <v>36264.45781</v>
      </c>
      <c r="H19" s="40">
        <f t="shared" si="4"/>
        <v>0</v>
      </c>
      <c r="I19" s="108">
        <f t="shared" si="4"/>
        <v>0</v>
      </c>
      <c r="J19" s="41">
        <f t="shared" si="4"/>
        <v>0</v>
      </c>
      <c r="K19" s="25">
        <f t="shared" si="4"/>
        <v>0</v>
      </c>
    </row>
    <row r="20" spans="1:11" ht="15.75" thickTop="1">
      <c r="A20" s="13" t="s">
        <v>54</v>
      </c>
      <c r="B20" s="30"/>
      <c r="C20" s="30" t="s">
        <v>11</v>
      </c>
      <c r="D20" s="101">
        <v>308802</v>
      </c>
      <c r="E20" s="104">
        <f t="shared" ref="E20:E28" si="5">+D20/$E$2*$E$3</f>
        <v>311173.83035565203</v>
      </c>
      <c r="F20" s="87">
        <f>+E20+G20-H20</f>
        <v>347438.28816565202</v>
      </c>
      <c r="G20" s="68">
        <v>36264.45781</v>
      </c>
      <c r="H20" s="26"/>
      <c r="I20" s="62"/>
      <c r="J20" s="23">
        <f t="shared" ref="J20:J31" si="6">+H20</f>
        <v>0</v>
      </c>
      <c r="K20" s="101">
        <f t="shared" ref="K20:K31" si="7">+I20</f>
        <v>0</v>
      </c>
    </row>
    <row r="21" spans="1:11" ht="15">
      <c r="A21" s="13" t="s">
        <v>55</v>
      </c>
      <c r="B21" s="102">
        <v>49522</v>
      </c>
      <c r="C21" s="30" t="s">
        <v>11</v>
      </c>
      <c r="D21" s="101">
        <v>1053973</v>
      </c>
      <c r="E21" s="104">
        <f t="shared" si="5"/>
        <v>1062068.3010519287</v>
      </c>
      <c r="F21" s="87">
        <f t="shared" ref="F21:F31" si="8">+E21+G21-H21</f>
        <v>1062068.3010519287</v>
      </c>
      <c r="G21" s="68">
        <v>0</v>
      </c>
      <c r="H21" s="26"/>
      <c r="I21" s="62"/>
      <c r="J21" s="23">
        <f t="shared" si="6"/>
        <v>0</v>
      </c>
      <c r="K21" s="101">
        <f t="shared" si="7"/>
        <v>0</v>
      </c>
    </row>
    <row r="22" spans="1:11" ht="15">
      <c r="A22" s="13" t="s">
        <v>39</v>
      </c>
      <c r="B22" s="30" t="s">
        <v>48</v>
      </c>
      <c r="C22" s="30" t="s">
        <v>11</v>
      </c>
      <c r="D22" s="101">
        <v>41540</v>
      </c>
      <c r="E22" s="104">
        <f t="shared" si="5"/>
        <v>41859.058273501418</v>
      </c>
      <c r="F22" s="87">
        <f t="shared" si="8"/>
        <v>41859.058273501418</v>
      </c>
      <c r="G22" s="68">
        <v>0</v>
      </c>
      <c r="H22" s="26"/>
      <c r="I22" s="62"/>
      <c r="J22" s="23">
        <f t="shared" si="6"/>
        <v>0</v>
      </c>
      <c r="K22" s="101">
        <f t="shared" si="7"/>
        <v>0</v>
      </c>
    </row>
    <row r="23" spans="1:11" ht="15">
      <c r="A23" s="13" t="s">
        <v>33</v>
      </c>
      <c r="B23" s="102" t="s">
        <v>49</v>
      </c>
      <c r="C23" s="30" t="s">
        <v>11</v>
      </c>
      <c r="D23" s="101">
        <v>222311</v>
      </c>
      <c r="E23" s="104">
        <f t="shared" si="5"/>
        <v>224018.51477709133</v>
      </c>
      <c r="F23" s="87">
        <f t="shared" si="8"/>
        <v>224018.51477709133</v>
      </c>
      <c r="G23" s="109">
        <v>0</v>
      </c>
      <c r="H23" s="26"/>
      <c r="I23" s="62"/>
      <c r="J23" s="23">
        <f t="shared" si="6"/>
        <v>0</v>
      </c>
      <c r="K23" s="101">
        <f t="shared" si="7"/>
        <v>0</v>
      </c>
    </row>
    <row r="24" spans="1:11" ht="15">
      <c r="A24" s="13" t="s">
        <v>27</v>
      </c>
      <c r="B24" s="127" t="s">
        <v>50</v>
      </c>
      <c r="C24" s="30" t="s">
        <v>11</v>
      </c>
      <c r="D24" s="101">
        <v>610184</v>
      </c>
      <c r="E24" s="104">
        <f t="shared" si="5"/>
        <v>614870.66956086154</v>
      </c>
      <c r="F24" s="87">
        <f t="shared" si="8"/>
        <v>614870.66956086154</v>
      </c>
      <c r="G24" s="68">
        <v>0</v>
      </c>
      <c r="H24" s="101"/>
      <c r="I24" s="105"/>
      <c r="J24" s="23">
        <f t="shared" si="6"/>
        <v>0</v>
      </c>
      <c r="K24" s="101">
        <f t="shared" si="7"/>
        <v>0</v>
      </c>
    </row>
    <row r="25" spans="1:11" ht="15">
      <c r="A25" s="13" t="s">
        <v>37</v>
      </c>
      <c r="B25" s="142" t="s">
        <v>79</v>
      </c>
      <c r="C25" s="30" t="s">
        <v>11</v>
      </c>
      <c r="D25" s="101">
        <v>2154087</v>
      </c>
      <c r="E25" s="104">
        <f t="shared" si="5"/>
        <v>2170631.9994990816</v>
      </c>
      <c r="F25" s="87">
        <f t="shared" si="8"/>
        <v>2170631.9994990816</v>
      </c>
      <c r="G25" s="68">
        <v>0</v>
      </c>
      <c r="H25" s="101"/>
      <c r="I25" s="105"/>
      <c r="J25" s="23">
        <f t="shared" si="6"/>
        <v>0</v>
      </c>
      <c r="K25" s="101">
        <f t="shared" si="7"/>
        <v>0</v>
      </c>
    </row>
    <row r="26" spans="1:11" ht="15">
      <c r="A26" s="13" t="s">
        <v>62</v>
      </c>
      <c r="B26" s="102" t="s">
        <v>49</v>
      </c>
      <c r="C26" s="30" t="s">
        <v>11</v>
      </c>
      <c r="D26" s="101">
        <v>2200508</v>
      </c>
      <c r="E26" s="104">
        <f t="shared" si="5"/>
        <v>2217409.5475037568</v>
      </c>
      <c r="F26" s="87">
        <f t="shared" si="8"/>
        <v>2217409.5475037568</v>
      </c>
      <c r="G26" s="68">
        <v>0</v>
      </c>
      <c r="H26" s="26"/>
      <c r="I26" s="62"/>
      <c r="J26" s="23">
        <f t="shared" si="6"/>
        <v>0</v>
      </c>
      <c r="K26" s="101">
        <f t="shared" si="7"/>
        <v>0</v>
      </c>
    </row>
    <row r="27" spans="1:11" ht="15">
      <c r="A27" s="13" t="s">
        <v>63</v>
      </c>
      <c r="B27" s="102" t="s">
        <v>49</v>
      </c>
      <c r="C27" s="30" t="s">
        <v>11</v>
      </c>
      <c r="D27" s="101">
        <v>1375697</v>
      </c>
      <c r="E27" s="104">
        <f t="shared" si="5"/>
        <v>1386263.3820337285</v>
      </c>
      <c r="F27" s="87">
        <f t="shared" si="8"/>
        <v>1386263.3820337285</v>
      </c>
      <c r="G27" s="68">
        <v>0</v>
      </c>
      <c r="H27" s="26"/>
      <c r="I27" s="62"/>
      <c r="J27" s="23">
        <f t="shared" si="6"/>
        <v>0</v>
      </c>
      <c r="K27" s="101">
        <f t="shared" si="7"/>
        <v>0</v>
      </c>
    </row>
    <row r="28" spans="1:11" ht="15">
      <c r="A28" s="13" t="s">
        <v>34</v>
      </c>
      <c r="B28" s="30" t="s">
        <v>48</v>
      </c>
      <c r="C28" s="30" t="s">
        <v>11</v>
      </c>
      <c r="D28" s="101">
        <v>1365263</v>
      </c>
      <c r="E28" s="104">
        <f t="shared" si="5"/>
        <v>1375749.2411086992</v>
      </c>
      <c r="F28" s="87">
        <f t="shared" si="8"/>
        <v>1375749.2411086992</v>
      </c>
      <c r="G28" s="68">
        <v>0</v>
      </c>
      <c r="H28" s="26"/>
      <c r="I28" s="62"/>
      <c r="J28" s="23">
        <f t="shared" si="6"/>
        <v>0</v>
      </c>
      <c r="K28" s="101">
        <f t="shared" si="7"/>
        <v>0</v>
      </c>
    </row>
    <row r="29" spans="1:11" ht="15">
      <c r="A29" s="13" t="s">
        <v>12</v>
      </c>
      <c r="B29" s="30"/>
      <c r="C29" s="30" t="s">
        <v>7</v>
      </c>
      <c r="D29" s="101">
        <v>598</v>
      </c>
      <c r="E29" s="104">
        <f>+D29</f>
        <v>598</v>
      </c>
      <c r="F29" s="87">
        <f t="shared" si="8"/>
        <v>598</v>
      </c>
      <c r="G29" s="109">
        <v>0</v>
      </c>
      <c r="H29" s="26"/>
      <c r="I29" s="62"/>
      <c r="J29" s="23">
        <f t="shared" si="6"/>
        <v>0</v>
      </c>
      <c r="K29" s="101">
        <f t="shared" si="7"/>
        <v>0</v>
      </c>
    </row>
    <row r="30" spans="1:11" ht="15">
      <c r="A30" s="14" t="s">
        <v>82</v>
      </c>
      <c r="B30" s="30" t="s">
        <v>52</v>
      </c>
      <c r="C30" s="30" t="s">
        <v>11</v>
      </c>
      <c r="D30" s="101">
        <v>662838</v>
      </c>
      <c r="E30" s="104">
        <f>+D30/$E$2*$E$3</f>
        <v>667929.09166805819</v>
      </c>
      <c r="F30" s="87">
        <f t="shared" si="8"/>
        <v>667929.09166805819</v>
      </c>
      <c r="G30" s="68">
        <v>0</v>
      </c>
      <c r="H30" s="26"/>
      <c r="I30" s="62"/>
      <c r="J30" s="23">
        <f t="shared" si="6"/>
        <v>0</v>
      </c>
      <c r="K30" s="101">
        <f t="shared" si="7"/>
        <v>0</v>
      </c>
    </row>
    <row r="31" spans="1:11" ht="15">
      <c r="A31" s="13" t="s">
        <v>64</v>
      </c>
      <c r="B31" s="102" t="s">
        <v>53</v>
      </c>
      <c r="C31" s="32" t="s">
        <v>11</v>
      </c>
      <c r="D31" s="101">
        <v>193591</v>
      </c>
      <c r="E31" s="104">
        <f>+D31/$E$2*$E$3</f>
        <v>195077.92369343797</v>
      </c>
      <c r="F31" s="87">
        <f t="shared" si="8"/>
        <v>195077.92369343797</v>
      </c>
      <c r="G31" s="23">
        <v>0</v>
      </c>
      <c r="H31" s="26"/>
      <c r="I31" s="62"/>
      <c r="J31" s="23">
        <f t="shared" si="6"/>
        <v>0</v>
      </c>
      <c r="K31" s="101">
        <f t="shared" si="7"/>
        <v>0</v>
      </c>
    </row>
    <row r="32" spans="1:11" ht="17.100000000000001" customHeight="1" thickBot="1">
      <c r="A32" s="119" t="s">
        <v>13</v>
      </c>
      <c r="B32" s="17"/>
      <c r="C32" s="33"/>
      <c r="D32" s="48">
        <v>0</v>
      </c>
      <c r="E32" s="48"/>
      <c r="F32" s="48">
        <v>0</v>
      </c>
      <c r="G32" s="70">
        <f t="shared" ref="G32:K32" si="9">SUM(G33)</f>
        <v>0</v>
      </c>
      <c r="H32" s="28">
        <f t="shared" si="9"/>
        <v>0</v>
      </c>
      <c r="I32" s="108">
        <f t="shared" si="9"/>
        <v>0</v>
      </c>
      <c r="J32" s="60">
        <f t="shared" si="9"/>
        <v>0</v>
      </c>
      <c r="K32" s="28">
        <f t="shared" si="9"/>
        <v>0</v>
      </c>
    </row>
    <row r="33" spans="1:11" ht="13.5" thickTop="1">
      <c r="A33" s="14" t="s">
        <v>85</v>
      </c>
      <c r="B33" s="30"/>
      <c r="C33" s="32" t="s">
        <v>7</v>
      </c>
      <c r="D33" s="26">
        <v>0</v>
      </c>
      <c r="E33" s="23"/>
      <c r="F33" s="87">
        <f>+D33+G33-H33</f>
        <v>0</v>
      </c>
      <c r="G33" s="23">
        <v>0</v>
      </c>
      <c r="H33" s="26">
        <v>0</v>
      </c>
      <c r="I33" s="62">
        <v>0</v>
      </c>
      <c r="J33" s="23">
        <v>0</v>
      </c>
      <c r="K33" s="110">
        <v>0</v>
      </c>
    </row>
    <row r="34" spans="1:11" ht="17.100000000000001" customHeight="1" thickBot="1">
      <c r="A34" s="118" t="s">
        <v>14</v>
      </c>
      <c r="B34" s="18"/>
      <c r="C34" s="34"/>
      <c r="D34" s="49"/>
      <c r="E34" s="49"/>
      <c r="F34" s="49"/>
      <c r="G34" s="71"/>
      <c r="H34" s="66"/>
      <c r="I34" s="111"/>
      <c r="J34" s="24"/>
      <c r="K34" s="63"/>
    </row>
    <row r="35" spans="1:11" ht="17.100000000000001" customHeight="1" thickTop="1" thickBot="1">
      <c r="A35" s="120" t="s">
        <v>15</v>
      </c>
      <c r="B35" s="19"/>
      <c r="C35" s="33" t="s">
        <v>0</v>
      </c>
      <c r="D35" s="50">
        <f>SUM(D36:D43)</f>
        <v>55614.11</v>
      </c>
      <c r="E35" s="50"/>
      <c r="F35" s="50">
        <f>SUM(F36:F43)</f>
        <v>55614.11</v>
      </c>
      <c r="G35" s="72">
        <f t="shared" ref="G35" si="10">SUM(G36:G43)</f>
        <v>0</v>
      </c>
      <c r="H35" s="64">
        <f>SUM(H36:H43)</f>
        <v>0</v>
      </c>
      <c r="I35" s="112">
        <f t="shared" ref="I35:K35" si="11">SUM(I36:I43)</f>
        <v>0</v>
      </c>
      <c r="J35" s="54">
        <f t="shared" si="11"/>
        <v>0</v>
      </c>
      <c r="K35" s="64">
        <f t="shared" si="11"/>
        <v>0</v>
      </c>
    </row>
    <row r="36" spans="1:11" ht="13.5" thickTop="1">
      <c r="A36" s="20" t="s">
        <v>24</v>
      </c>
      <c r="B36" s="128"/>
      <c r="C36" s="30"/>
      <c r="D36" s="51"/>
      <c r="E36" s="88"/>
      <c r="F36" s="88"/>
      <c r="G36" s="73"/>
      <c r="H36" s="26"/>
      <c r="I36" s="62"/>
      <c r="J36" s="23"/>
      <c r="K36" s="62"/>
    </row>
    <row r="37" spans="1:11">
      <c r="A37" s="20" t="s">
        <v>30</v>
      </c>
      <c r="B37" s="128"/>
      <c r="C37" s="30"/>
      <c r="D37" s="51"/>
      <c r="E37" s="88"/>
      <c r="F37" s="88"/>
      <c r="G37" s="73"/>
      <c r="H37" s="26"/>
      <c r="I37" s="62"/>
      <c r="J37" s="23"/>
      <c r="K37" s="62"/>
    </row>
    <row r="38" spans="1:11" ht="15">
      <c r="A38" s="149" t="s">
        <v>80</v>
      </c>
      <c r="B38" s="30"/>
      <c r="C38" s="30" t="s">
        <v>7</v>
      </c>
      <c r="D38" s="101">
        <v>55426</v>
      </c>
      <c r="E38" s="104"/>
      <c r="F38" s="87">
        <f>+D38+G38-H38</f>
        <v>55426</v>
      </c>
      <c r="G38" s="23">
        <v>0</v>
      </c>
      <c r="H38" s="26"/>
      <c r="I38" s="62"/>
      <c r="J38" s="23"/>
      <c r="K38" s="62">
        <v>0</v>
      </c>
    </row>
    <row r="39" spans="1:11">
      <c r="A39" s="20" t="s">
        <v>25</v>
      </c>
      <c r="B39" s="128"/>
      <c r="C39" s="30"/>
      <c r="D39" s="20"/>
      <c r="E39" s="43"/>
      <c r="F39" s="43"/>
      <c r="G39" s="73"/>
      <c r="H39" s="26"/>
      <c r="I39" s="62"/>
      <c r="J39" s="23"/>
      <c r="K39" s="62">
        <v>0</v>
      </c>
    </row>
    <row r="40" spans="1:11">
      <c r="A40" s="21" t="s">
        <v>26</v>
      </c>
      <c r="B40" s="30"/>
      <c r="C40" s="30" t="s">
        <v>7</v>
      </c>
      <c r="D40" s="26">
        <v>0</v>
      </c>
      <c r="E40" s="23"/>
      <c r="F40" s="87">
        <f>+D40+G40-H40</f>
        <v>0</v>
      </c>
      <c r="G40" s="23">
        <v>0</v>
      </c>
      <c r="H40" s="26"/>
      <c r="I40" s="62"/>
      <c r="J40" s="23"/>
      <c r="K40" s="62">
        <v>0</v>
      </c>
    </row>
    <row r="41" spans="1:11">
      <c r="A41" s="21" t="s">
        <v>65</v>
      </c>
      <c r="B41" s="30"/>
      <c r="C41" s="30" t="s">
        <v>7</v>
      </c>
      <c r="D41" s="26">
        <v>188.11</v>
      </c>
      <c r="E41" s="23"/>
      <c r="F41" s="87">
        <f>+D41+G41-H41</f>
        <v>188.11</v>
      </c>
      <c r="G41" s="23">
        <v>0</v>
      </c>
      <c r="H41" s="26"/>
      <c r="I41" s="62"/>
      <c r="J41" s="23"/>
      <c r="K41" s="62">
        <v>0</v>
      </c>
    </row>
    <row r="42" spans="1:11">
      <c r="A42" s="20" t="s">
        <v>58</v>
      </c>
      <c r="B42" s="128"/>
      <c r="C42" s="30"/>
      <c r="D42" s="51"/>
      <c r="E42" s="88"/>
      <c r="F42" s="88"/>
      <c r="G42" s="73"/>
      <c r="H42" s="26"/>
      <c r="I42" s="62"/>
      <c r="J42" s="23"/>
      <c r="K42" s="62">
        <v>0</v>
      </c>
    </row>
    <row r="43" spans="1:11" s="148" customFormat="1" ht="15">
      <c r="A43" s="143"/>
      <c r="B43" s="144"/>
      <c r="C43" s="144"/>
      <c r="D43" s="145"/>
      <c r="E43" s="146"/>
      <c r="F43" s="146"/>
      <c r="G43" s="146"/>
      <c r="H43" s="145"/>
      <c r="I43" s="147"/>
      <c r="J43" s="146"/>
      <c r="K43" s="147"/>
    </row>
    <row r="44" spans="1:11" ht="17.100000000000001" customHeight="1" thickBot="1">
      <c r="A44" s="121" t="s">
        <v>16</v>
      </c>
      <c r="B44" s="22"/>
      <c r="C44" s="35"/>
      <c r="D44" s="29"/>
      <c r="E44" s="44"/>
      <c r="F44" s="44"/>
      <c r="G44" s="74"/>
      <c r="H44" s="67"/>
      <c r="I44" s="113"/>
      <c r="J44" s="36"/>
      <c r="K44" s="65"/>
    </row>
    <row r="45" spans="1:11" ht="17.100000000000001" customHeight="1" thickBot="1">
      <c r="A45" s="92" t="s">
        <v>17</v>
      </c>
      <c r="B45" s="93"/>
      <c r="C45" s="94" t="s">
        <v>0</v>
      </c>
      <c r="D45" s="95">
        <f>(D8+D19+D32+D35)</f>
        <v>18485742.109999999</v>
      </c>
      <c r="E45" s="95"/>
      <c r="F45" s="95">
        <f>(F8+F19+F32+F35)</f>
        <v>18593307.666205794</v>
      </c>
      <c r="G45" s="95">
        <f t="shared" ref="G45:K45" si="12">(G8+G19+G32+G35)</f>
        <v>36264.45781</v>
      </c>
      <c r="H45" s="95">
        <f t="shared" si="12"/>
        <v>6956.4611300000006</v>
      </c>
      <c r="I45" s="95">
        <f t="shared" si="12"/>
        <v>247448.14890999999</v>
      </c>
      <c r="J45" s="95">
        <f t="shared" si="12"/>
        <v>6956.4611300000006</v>
      </c>
      <c r="K45" s="95">
        <f t="shared" si="12"/>
        <v>247448.14890999999</v>
      </c>
    </row>
    <row r="46" spans="1:11" s="114" customFormat="1" ht="17.100000000000001" customHeight="1">
      <c r="A46" s="96"/>
      <c r="B46" s="97"/>
      <c r="C46" s="98"/>
      <c r="D46" s="99"/>
      <c r="E46" s="99"/>
      <c r="F46" s="99"/>
      <c r="G46" s="99"/>
      <c r="H46" s="99"/>
      <c r="I46" s="99">
        <f>+I45+H45</f>
        <v>254404.61004</v>
      </c>
      <c r="J46" s="99"/>
      <c r="K46" s="99">
        <f>+K45+J45</f>
        <v>254404.61004</v>
      </c>
    </row>
    <row r="47" spans="1:11" ht="13.5" thickBot="1">
      <c r="A47" s="10"/>
      <c r="B47" s="78"/>
      <c r="C47" s="11"/>
      <c r="D47" s="47"/>
      <c r="E47" s="59"/>
      <c r="F47" s="59"/>
      <c r="G47" s="75"/>
      <c r="H47" s="47"/>
      <c r="I47" s="115"/>
      <c r="J47" s="59"/>
      <c r="K47" s="47"/>
    </row>
    <row r="48" spans="1:11" ht="13.5" thickBot="1">
      <c r="A48" s="5"/>
      <c r="B48" s="5"/>
      <c r="C48" s="4"/>
      <c r="D48" s="4"/>
      <c r="E48" s="4"/>
      <c r="F48" s="4"/>
      <c r="G48" s="4"/>
      <c r="H48" s="4"/>
      <c r="I48" s="100"/>
      <c r="J48" s="58"/>
      <c r="K48" s="58"/>
    </row>
    <row r="49" spans="1:11" ht="20.25" thickBot="1">
      <c r="A49" s="161" t="s">
        <v>78</v>
      </c>
      <c r="B49" s="162"/>
      <c r="C49" s="163"/>
      <c r="D49" s="4"/>
      <c r="E49" s="4"/>
      <c r="F49" s="4"/>
      <c r="G49" s="4"/>
      <c r="H49" s="4"/>
      <c r="I49" s="100"/>
      <c r="J49" s="58"/>
      <c r="K49" s="58"/>
    </row>
    <row r="50" spans="1:11" ht="15" customHeight="1">
      <c r="A50" s="158" t="s">
        <v>18</v>
      </c>
      <c r="B50" s="159"/>
      <c r="C50" s="160">
        <f>SUM(C51:C54)</f>
        <v>590484.24300000002</v>
      </c>
      <c r="D50" s="3" t="s">
        <v>0</v>
      </c>
      <c r="E50" s="3"/>
      <c r="F50" s="3"/>
      <c r="G50" s="3"/>
      <c r="H50" s="3"/>
      <c r="I50" s="100"/>
      <c r="J50" s="58"/>
      <c r="K50" s="58"/>
    </row>
    <row r="51" spans="1:11">
      <c r="A51" s="150" t="s">
        <v>19</v>
      </c>
      <c r="B51" s="151"/>
      <c r="C51" s="152">
        <f>(2913832711-2859358827)/1000</f>
        <v>54473.883999999998</v>
      </c>
      <c r="D51" s="6" t="s">
        <v>0</v>
      </c>
      <c r="E51" s="6"/>
      <c r="F51" s="6"/>
      <c r="G51" s="6"/>
      <c r="H51" s="2"/>
      <c r="I51" s="89"/>
      <c r="J51" s="58"/>
      <c r="K51" s="58"/>
    </row>
    <row r="52" spans="1:11">
      <c r="A52" s="153" t="s">
        <v>20</v>
      </c>
      <c r="B52" s="154"/>
      <c r="C52" s="152">
        <f>((428785890-277897606)+(634968366-538253934))/1000</f>
        <v>247602.71599999999</v>
      </c>
      <c r="D52" s="2"/>
      <c r="E52" s="2"/>
      <c r="F52" s="2"/>
      <c r="G52" s="2"/>
      <c r="H52" s="2"/>
      <c r="I52" s="89"/>
      <c r="J52" s="58"/>
      <c r="K52" s="58"/>
    </row>
    <row r="53" spans="1:11">
      <c r="A53" s="153" t="s">
        <v>21</v>
      </c>
      <c r="B53" s="154"/>
      <c r="C53" s="152">
        <f>(998684262-845101253+434817761-432526051)/1000</f>
        <v>155874.71900000001</v>
      </c>
      <c r="D53" s="2"/>
      <c r="E53" s="2"/>
      <c r="F53" s="2"/>
      <c r="G53" s="2"/>
      <c r="H53" s="2"/>
      <c r="I53" s="89"/>
      <c r="J53" s="58"/>
      <c r="K53" s="58"/>
    </row>
    <row r="54" spans="1:11">
      <c r="A54" s="155" t="s">
        <v>22</v>
      </c>
      <c r="B54" s="156"/>
      <c r="C54" s="157">
        <f>(10459270-8757651+424358227-293526922)/1000</f>
        <v>132532.924</v>
      </c>
      <c r="D54" s="2"/>
      <c r="E54" s="2"/>
      <c r="F54" s="2"/>
      <c r="G54" s="2"/>
      <c r="H54" s="79"/>
      <c r="I54" s="89"/>
      <c r="J54" s="58"/>
      <c r="K54" s="58"/>
    </row>
    <row r="55" spans="1:11">
      <c r="A55" s="7"/>
      <c r="B55" s="129"/>
      <c r="C55" s="2"/>
      <c r="D55" s="2"/>
      <c r="E55" s="2"/>
      <c r="F55" s="2"/>
      <c r="G55" s="2"/>
      <c r="H55" s="2"/>
      <c r="I55" s="89"/>
      <c r="J55" s="58"/>
      <c r="K55" s="58"/>
    </row>
    <row r="56" spans="1:11">
      <c r="A56" s="56" t="s">
        <v>68</v>
      </c>
      <c r="B56" s="130"/>
      <c r="C56" s="57"/>
      <c r="D56" s="57"/>
      <c r="E56" s="57"/>
      <c r="F56" s="57"/>
      <c r="G56" s="57"/>
      <c r="H56" s="57"/>
      <c r="I56" s="100"/>
      <c r="J56" s="58"/>
      <c r="K56" s="58"/>
    </row>
    <row r="57" spans="1:11">
      <c r="A57" s="57" t="s">
        <v>81</v>
      </c>
      <c r="B57" s="5"/>
      <c r="C57" s="58"/>
      <c r="D57" s="58"/>
      <c r="E57" s="58"/>
      <c r="F57" s="58"/>
      <c r="G57" s="58"/>
      <c r="H57" s="58"/>
      <c r="I57" s="100"/>
      <c r="J57" s="58"/>
      <c r="K57" s="58"/>
    </row>
    <row r="58" spans="1:11">
      <c r="A58" s="57" t="s">
        <v>83</v>
      </c>
      <c r="B58" s="5"/>
    </row>
    <row r="59" spans="1:11">
      <c r="A59" s="56" t="s">
        <v>84</v>
      </c>
      <c r="B59" s="130"/>
    </row>
    <row r="60" spans="1:11">
      <c r="A60" s="8" t="s">
        <v>86</v>
      </c>
      <c r="B60" s="131"/>
    </row>
  </sheetData>
  <mergeCells count="6">
    <mergeCell ref="A49:C49"/>
    <mergeCell ref="A5:A7"/>
    <mergeCell ref="G5:K5"/>
    <mergeCell ref="G6:G7"/>
    <mergeCell ref="H6:I6"/>
    <mergeCell ref="J6:K6"/>
  </mergeCells>
  <pageMargins left="0.4" right="0.36" top="0.45" bottom="0.46" header="0.31496062992125984" footer="0.31496062992125984"/>
  <pageSetup scale="61" orientation="landscape" r:id="rId1"/>
  <ignoredErrors>
    <ignoredError sqref="F9:G11 F12 J9:K19" formula="1"/>
    <ignoredError sqref="G1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22" sqref="C22"/>
    </sheetView>
  </sheetViews>
  <sheetFormatPr baseColWidth="10" defaultRowHeight="12.75"/>
  <cols>
    <col min="1" max="1" width="81.28515625" bestFit="1" customWidth="1"/>
    <col min="2" max="2" width="14.5703125" bestFit="1" customWidth="1"/>
    <col min="3" max="3" width="14.7109375" bestFit="1" customWidth="1"/>
    <col min="4" max="4" width="14.5703125" bestFit="1" customWidth="1"/>
  </cols>
  <sheetData>
    <row r="1" spans="1:4" ht="15.75" thickBot="1">
      <c r="A1" s="135" t="s">
        <v>72</v>
      </c>
    </row>
    <row r="2" spans="1:4" ht="17.25" customHeight="1" thickBot="1">
      <c r="A2" s="174" t="s">
        <v>3</v>
      </c>
      <c r="B2" s="177" t="s">
        <v>76</v>
      </c>
      <c r="C2" s="178"/>
      <c r="D2" s="179"/>
    </row>
    <row r="3" spans="1:4" ht="20.25" customHeight="1">
      <c r="A3" s="175"/>
      <c r="B3" s="12" t="s">
        <v>2</v>
      </c>
      <c r="C3" s="137" t="s">
        <v>73</v>
      </c>
      <c r="D3" s="12" t="s">
        <v>2</v>
      </c>
    </row>
    <row r="4" spans="1:4" ht="22.5" customHeight="1" thickBot="1">
      <c r="A4" s="176"/>
      <c r="B4" s="139">
        <v>43830</v>
      </c>
      <c r="C4" s="138">
        <v>43861</v>
      </c>
      <c r="D4" s="139">
        <v>43861</v>
      </c>
    </row>
    <row r="5" spans="1:4" ht="13.5" thickBot="1">
      <c r="A5" s="16" t="s">
        <v>10</v>
      </c>
      <c r="B5" s="141">
        <f>SUM(B6:B17)</f>
        <v>170125.1220572333</v>
      </c>
      <c r="C5" s="141">
        <f>SUM(C6:C17)</f>
        <v>0</v>
      </c>
      <c r="D5" s="141">
        <f>SUM(D6:D17)</f>
        <v>170125.1220572333</v>
      </c>
    </row>
    <row r="6" spans="1:4" ht="13.5" thickTop="1">
      <c r="A6" s="14" t="s">
        <v>54</v>
      </c>
      <c r="B6" s="134">
        <v>5156.1561561561566</v>
      </c>
      <c r="C6" s="136"/>
      <c r="D6" s="140">
        <f>+B6-C6</f>
        <v>5156.1561561561566</v>
      </c>
    </row>
    <row r="7" spans="1:4">
      <c r="A7" s="14" t="s">
        <v>55</v>
      </c>
      <c r="B7" s="134">
        <v>17598.479836363833</v>
      </c>
      <c r="C7" s="136"/>
      <c r="D7" s="140">
        <f t="shared" ref="D7:D17" si="0">+B7-C7</f>
        <v>17598.479836363833</v>
      </c>
    </row>
    <row r="8" spans="1:4">
      <c r="A8" s="14" t="s">
        <v>39</v>
      </c>
      <c r="B8" s="134">
        <v>693.6102769436103</v>
      </c>
      <c r="C8" s="136"/>
      <c r="D8" s="140">
        <f t="shared" si="0"/>
        <v>693.6102769436103</v>
      </c>
    </row>
    <row r="9" spans="1:4">
      <c r="A9" s="14" t="s">
        <v>33</v>
      </c>
      <c r="B9" s="134">
        <v>3711.9883352235188</v>
      </c>
      <c r="C9" s="136"/>
      <c r="D9" s="140">
        <f t="shared" si="0"/>
        <v>3711.9883352235188</v>
      </c>
    </row>
    <row r="10" spans="1:4">
      <c r="A10" s="14" t="s">
        <v>27</v>
      </c>
      <c r="B10" s="134">
        <v>10188.405071738405</v>
      </c>
      <c r="C10" s="136"/>
      <c r="D10" s="140">
        <f t="shared" si="0"/>
        <v>10188.405071738405</v>
      </c>
    </row>
    <row r="11" spans="1:4">
      <c r="A11" s="14" t="s">
        <v>37</v>
      </c>
      <c r="B11" s="134">
        <v>35967.384050717388</v>
      </c>
      <c r="C11" s="136"/>
      <c r="D11" s="140">
        <f t="shared" si="0"/>
        <v>35967.384050717388</v>
      </c>
    </row>
    <row r="12" spans="1:4">
      <c r="A12" s="14" t="s">
        <v>62</v>
      </c>
      <c r="B12" s="134">
        <v>36742.492492492493</v>
      </c>
      <c r="C12" s="136"/>
      <c r="D12" s="140">
        <f t="shared" si="0"/>
        <v>36742.492492492493</v>
      </c>
    </row>
    <row r="13" spans="1:4">
      <c r="A13" s="14" t="s">
        <v>63</v>
      </c>
      <c r="B13" s="134">
        <v>22970.395406485524</v>
      </c>
      <c r="C13" s="136"/>
      <c r="D13" s="140">
        <f t="shared" si="0"/>
        <v>22970.395406485524</v>
      </c>
    </row>
    <row r="14" spans="1:4">
      <c r="A14" s="14" t="s">
        <v>34</v>
      </c>
      <c r="B14" s="134">
        <v>22796.179512846182</v>
      </c>
      <c r="C14" s="136"/>
      <c r="D14" s="140">
        <f t="shared" si="0"/>
        <v>22796.179512846182</v>
      </c>
    </row>
    <row r="15" spans="1:4">
      <c r="A15" s="14" t="s">
        <v>74</v>
      </c>
      <c r="B15" s="134"/>
      <c r="C15" s="136"/>
      <c r="D15" s="140">
        <f t="shared" si="0"/>
        <v>0</v>
      </c>
    </row>
    <row r="16" spans="1:4">
      <c r="A16" s="14" t="s">
        <v>75</v>
      </c>
      <c r="B16" s="134">
        <v>11067.595740215866</v>
      </c>
      <c r="C16" s="136"/>
      <c r="D16" s="140">
        <f t="shared" si="0"/>
        <v>11067.595740215866</v>
      </c>
    </row>
    <row r="17" spans="1:4">
      <c r="A17" s="14" t="s">
        <v>64</v>
      </c>
      <c r="B17" s="134">
        <v>3232.4351780503157</v>
      </c>
      <c r="C17" s="136"/>
      <c r="D17" s="140">
        <f t="shared" si="0"/>
        <v>3232.4351780503157</v>
      </c>
    </row>
    <row r="18" spans="1:4" ht="13.5" thickBot="1">
      <c r="A18" s="17"/>
      <c r="B18" s="17"/>
      <c r="C18" s="17"/>
      <c r="D18" s="17"/>
    </row>
    <row r="19" spans="1:4" ht="13.5" thickTop="1"/>
  </sheetData>
  <mergeCells count="2">
    <mergeCell ref="A2:A4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01 2020</vt:lpstr>
      <vt:lpstr>Hoja1</vt:lpstr>
      <vt:lpstr>'01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2020-03-04T12:06:13Z</cp:lastPrinted>
  <dcterms:created xsi:type="dcterms:W3CDTF">2011-02-09T11:40:07Z</dcterms:created>
  <dcterms:modified xsi:type="dcterms:W3CDTF">2020-03-04T15:10:51Z</dcterms:modified>
</cp:coreProperties>
</file>