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04 2020" sheetId="1" r:id="rId1"/>
  </sheets>
  <externalReferences>
    <externalReference r:id="rId2"/>
  </externalReferences>
  <definedNames>
    <definedName name="_xlnm.Print_Area" localSheetId="0">'04 2020'!$A$1:$AF$60</definedName>
    <definedName name="Excel_BuiltIn_Print_Area_1">#REF!</definedName>
    <definedName name="Excel_BuiltIn_Print_Area_1_1">#REF!</definedName>
  </definedNames>
  <calcPr calcId="144525"/>
</workbook>
</file>

<file path=xl/calcChain.xml><?xml version="1.0" encoding="utf-8"?>
<calcChain xmlns="http://schemas.openxmlformats.org/spreadsheetml/2006/main">
  <c r="C50" i="1" l="1"/>
  <c r="J44" i="1"/>
  <c r="H43" i="1"/>
  <c r="J43" i="1" s="1"/>
  <c r="L43" i="1" s="1"/>
  <c r="L42" i="1"/>
  <c r="H42" i="1"/>
  <c r="F41" i="1"/>
  <c r="H41" i="1" s="1"/>
  <c r="J41" i="1" s="1"/>
  <c r="L41" i="1" s="1"/>
  <c r="F40" i="1"/>
  <c r="H40" i="1" s="1"/>
  <c r="J40" i="1" s="1"/>
  <c r="L40" i="1" s="1"/>
  <c r="L39" i="1"/>
  <c r="H39" i="1"/>
  <c r="F38" i="1"/>
  <c r="H38" i="1" s="1"/>
  <c r="J38" i="1" s="1"/>
  <c r="L37" i="1"/>
  <c r="H37" i="1"/>
  <c r="L36" i="1"/>
  <c r="H36" i="1"/>
  <c r="H35" i="1" s="1"/>
  <c r="AF35" i="1"/>
  <c r="AE35" i="1"/>
  <c r="AD35" i="1"/>
  <c r="AC35" i="1"/>
  <c r="AC45" i="1" s="1"/>
  <c r="AB35" i="1"/>
  <c r="AA35" i="1"/>
  <c r="Z35" i="1"/>
  <c r="Y35" i="1"/>
  <c r="Y45" i="1" s="1"/>
  <c r="X35" i="1"/>
  <c r="W35" i="1"/>
  <c r="W45" i="1" s="1"/>
  <c r="V35" i="1"/>
  <c r="U35" i="1"/>
  <c r="T35" i="1"/>
  <c r="S35" i="1"/>
  <c r="R35" i="1"/>
  <c r="Q35" i="1"/>
  <c r="P35" i="1"/>
  <c r="O35" i="1"/>
  <c r="O45" i="1" s="1"/>
  <c r="N35" i="1"/>
  <c r="M35" i="1"/>
  <c r="M45" i="1" s="1"/>
  <c r="F35" i="1"/>
  <c r="D35" i="1"/>
  <c r="J34" i="1"/>
  <c r="H33" i="1"/>
  <c r="J33" i="1" s="1"/>
  <c r="F33" i="1"/>
  <c r="AF32" i="1"/>
  <c r="AE32" i="1"/>
  <c r="AD32" i="1"/>
  <c r="AC32" i="1"/>
  <c r="AA32" i="1"/>
  <c r="Z32" i="1"/>
  <c r="Y32" i="1"/>
  <c r="X32" i="1"/>
  <c r="W32" i="1"/>
  <c r="J32" i="1" s="1"/>
  <c r="V32" i="1"/>
  <c r="U32" i="1"/>
  <c r="T32" i="1"/>
  <c r="S32" i="1"/>
  <c r="R32" i="1"/>
  <c r="Q32" i="1"/>
  <c r="P32" i="1"/>
  <c r="O32" i="1"/>
  <c r="N32" i="1"/>
  <c r="M32" i="1"/>
  <c r="AF31" i="1"/>
  <c r="AE31" i="1"/>
  <c r="AA31" i="1"/>
  <c r="Z31" i="1"/>
  <c r="V31" i="1"/>
  <c r="U31" i="1"/>
  <c r="Q31" i="1"/>
  <c r="P31" i="1"/>
  <c r="F31" i="1"/>
  <c r="G31" i="1" s="1"/>
  <c r="H31" i="1" s="1"/>
  <c r="I31" i="1" s="1"/>
  <c r="J31" i="1" s="1"/>
  <c r="K31" i="1" s="1"/>
  <c r="L31" i="1" s="1"/>
  <c r="E31" i="1"/>
  <c r="AF30" i="1"/>
  <c r="AE30" i="1"/>
  <c r="V30" i="1"/>
  <c r="U30" i="1"/>
  <c r="Q30" i="1"/>
  <c r="P30" i="1"/>
  <c r="J30" i="1"/>
  <c r="K30" i="1" s="1"/>
  <c r="L30" i="1" s="1"/>
  <c r="F30" i="1"/>
  <c r="G30" i="1" s="1"/>
  <c r="H30" i="1" s="1"/>
  <c r="I30" i="1" s="1"/>
  <c r="E30" i="1"/>
  <c r="AF29" i="1"/>
  <c r="AE29" i="1"/>
  <c r="AA29" i="1"/>
  <c r="Z29" i="1"/>
  <c r="V29" i="1"/>
  <c r="U29" i="1"/>
  <c r="Q29" i="1"/>
  <c r="P29" i="1"/>
  <c r="F29" i="1"/>
  <c r="G29" i="1" s="1"/>
  <c r="H29" i="1" s="1"/>
  <c r="I29" i="1" s="1"/>
  <c r="J29" i="1" s="1"/>
  <c r="K29" i="1" s="1"/>
  <c r="L29" i="1" s="1"/>
  <c r="E29" i="1"/>
  <c r="V28" i="1"/>
  <c r="U28" i="1"/>
  <c r="Q28" i="1"/>
  <c r="P28" i="1"/>
  <c r="J28" i="1"/>
  <c r="K28" i="1" s="1"/>
  <c r="L28" i="1" s="1"/>
  <c r="F28" i="1"/>
  <c r="G28" i="1" s="1"/>
  <c r="H28" i="1" s="1"/>
  <c r="I28" i="1" s="1"/>
  <c r="E28" i="1"/>
  <c r="AF27" i="1"/>
  <c r="AE27" i="1"/>
  <c r="AA27" i="1"/>
  <c r="Z27" i="1"/>
  <c r="V27" i="1"/>
  <c r="U27" i="1"/>
  <c r="Q27" i="1"/>
  <c r="P27" i="1"/>
  <c r="F27" i="1"/>
  <c r="G27" i="1" s="1"/>
  <c r="H27" i="1" s="1"/>
  <c r="I27" i="1" s="1"/>
  <c r="J27" i="1" s="1"/>
  <c r="K27" i="1" s="1"/>
  <c r="L27" i="1" s="1"/>
  <c r="E27" i="1"/>
  <c r="V26" i="1"/>
  <c r="U26" i="1"/>
  <c r="Q26" i="1"/>
  <c r="P26" i="1"/>
  <c r="F26" i="1"/>
  <c r="G26" i="1" s="1"/>
  <c r="H26" i="1" s="1"/>
  <c r="I26" i="1" s="1"/>
  <c r="J26" i="1" s="1"/>
  <c r="K26" i="1" s="1"/>
  <c r="L26" i="1" s="1"/>
  <c r="E26" i="1"/>
  <c r="V25" i="1"/>
  <c r="U25" i="1"/>
  <c r="Q25" i="1"/>
  <c r="P25" i="1"/>
  <c r="F25" i="1"/>
  <c r="G25" i="1" s="1"/>
  <c r="H25" i="1" s="1"/>
  <c r="I25" i="1" s="1"/>
  <c r="J25" i="1" s="1"/>
  <c r="K25" i="1" s="1"/>
  <c r="L25" i="1" s="1"/>
  <c r="E25" i="1"/>
  <c r="AF24" i="1"/>
  <c r="AE24" i="1"/>
  <c r="AA24" i="1"/>
  <c r="Z24" i="1"/>
  <c r="V24" i="1"/>
  <c r="U24" i="1"/>
  <c r="Q24" i="1"/>
  <c r="P24" i="1"/>
  <c r="J24" i="1"/>
  <c r="K24" i="1" s="1"/>
  <c r="L24" i="1" s="1"/>
  <c r="F24" i="1"/>
  <c r="G24" i="1" s="1"/>
  <c r="H24" i="1" s="1"/>
  <c r="I24" i="1" s="1"/>
  <c r="E24" i="1"/>
  <c r="AF23" i="1"/>
  <c r="AE23" i="1"/>
  <c r="AA23" i="1"/>
  <c r="Z23" i="1"/>
  <c r="V23" i="1"/>
  <c r="U23" i="1"/>
  <c r="Q23" i="1"/>
  <c r="P23" i="1"/>
  <c r="F23" i="1"/>
  <c r="G23" i="1" s="1"/>
  <c r="H23" i="1" s="1"/>
  <c r="I23" i="1" s="1"/>
  <c r="J23" i="1" s="1"/>
  <c r="K23" i="1" s="1"/>
  <c r="L23" i="1" s="1"/>
  <c r="E23" i="1"/>
  <c r="AF22" i="1"/>
  <c r="AE22" i="1"/>
  <c r="AA22" i="1"/>
  <c r="Z22" i="1"/>
  <c r="V22" i="1"/>
  <c r="U22" i="1"/>
  <c r="Q22" i="1"/>
  <c r="P22" i="1"/>
  <c r="F22" i="1"/>
  <c r="G22" i="1" s="1"/>
  <c r="H22" i="1" s="1"/>
  <c r="I22" i="1" s="1"/>
  <c r="J22" i="1" s="1"/>
  <c r="K22" i="1" s="1"/>
  <c r="L22" i="1" s="1"/>
  <c r="E22" i="1"/>
  <c r="AF21" i="1"/>
  <c r="AF19" i="1" s="1"/>
  <c r="AE21" i="1"/>
  <c r="AA21" i="1"/>
  <c r="Z21" i="1"/>
  <c r="V21" i="1"/>
  <c r="U21" i="1"/>
  <c r="Q21" i="1"/>
  <c r="P21" i="1"/>
  <c r="F21" i="1"/>
  <c r="G21" i="1" s="1"/>
  <c r="H21" i="1" s="1"/>
  <c r="I21" i="1" s="1"/>
  <c r="J21" i="1" s="1"/>
  <c r="K21" i="1" s="1"/>
  <c r="L21" i="1" s="1"/>
  <c r="E21" i="1"/>
  <c r="AA20" i="1"/>
  <c r="AA19" i="1" s="1"/>
  <c r="Z20" i="1"/>
  <c r="V20" i="1"/>
  <c r="U20" i="1"/>
  <c r="U19" i="1" s="1"/>
  <c r="Q20" i="1"/>
  <c r="Q19" i="1" s="1"/>
  <c r="P20" i="1"/>
  <c r="F20" i="1"/>
  <c r="G20" i="1" s="1"/>
  <c r="H20" i="1" s="1"/>
  <c r="E20" i="1"/>
  <c r="AE19" i="1"/>
  <c r="AD19" i="1"/>
  <c r="AC19" i="1"/>
  <c r="AB19" i="1"/>
  <c r="Z19" i="1"/>
  <c r="Y19" i="1"/>
  <c r="X19" i="1"/>
  <c r="W19" i="1"/>
  <c r="V19" i="1"/>
  <c r="T19" i="1"/>
  <c r="S19" i="1"/>
  <c r="R19" i="1"/>
  <c r="P19" i="1"/>
  <c r="O19" i="1"/>
  <c r="N19" i="1"/>
  <c r="M19" i="1"/>
  <c r="D19" i="1"/>
  <c r="AA18" i="1"/>
  <c r="Z18" i="1"/>
  <c r="Z12" i="1" s="1"/>
  <c r="T18" i="1"/>
  <c r="V18" i="1" s="1"/>
  <c r="S18" i="1"/>
  <c r="S12" i="1" s="1"/>
  <c r="S8" i="1" s="1"/>
  <c r="Q18" i="1"/>
  <c r="P18" i="1"/>
  <c r="F18" i="1"/>
  <c r="H18" i="1" s="1"/>
  <c r="J18" i="1" s="1"/>
  <c r="L18" i="1" s="1"/>
  <c r="V17" i="1"/>
  <c r="U17" i="1"/>
  <c r="Q17" i="1"/>
  <c r="P17" i="1"/>
  <c r="F17" i="1"/>
  <c r="H17" i="1" s="1"/>
  <c r="J17" i="1" s="1"/>
  <c r="L17" i="1" s="1"/>
  <c r="V16" i="1"/>
  <c r="U16" i="1"/>
  <c r="O16" i="1"/>
  <c r="Q16" i="1" s="1"/>
  <c r="N16" i="1"/>
  <c r="P16" i="1" s="1"/>
  <c r="P12" i="1" s="1"/>
  <c r="F16" i="1"/>
  <c r="H16" i="1" s="1"/>
  <c r="J16" i="1" s="1"/>
  <c r="L16" i="1" s="1"/>
  <c r="AF15" i="1"/>
  <c r="AE15" i="1"/>
  <c r="AC15" i="1"/>
  <c r="AA15" i="1"/>
  <c r="Z15" i="1"/>
  <c r="V15" i="1"/>
  <c r="U15" i="1"/>
  <c r="Q15" i="1"/>
  <c r="P15" i="1"/>
  <c r="H15" i="1"/>
  <c r="J15" i="1" s="1"/>
  <c r="L15" i="1" s="1"/>
  <c r="F15" i="1"/>
  <c r="AF14" i="1"/>
  <c r="AE14" i="1"/>
  <c r="AE12" i="1" s="1"/>
  <c r="AA14" i="1"/>
  <c r="Z14" i="1"/>
  <c r="V14" i="1"/>
  <c r="U14" i="1"/>
  <c r="Q14" i="1"/>
  <c r="P14" i="1"/>
  <c r="H14" i="1"/>
  <c r="J14" i="1" s="1"/>
  <c r="L14" i="1" s="1"/>
  <c r="F14" i="1"/>
  <c r="AA13" i="1"/>
  <c r="AA12" i="1" s="1"/>
  <c r="AA8" i="1" s="1"/>
  <c r="Z13" i="1"/>
  <c r="V13" i="1"/>
  <c r="V12" i="1" s="1"/>
  <c r="U13" i="1"/>
  <c r="Q13" i="1"/>
  <c r="Q12" i="1" s="1"/>
  <c r="P13" i="1"/>
  <c r="H13" i="1"/>
  <c r="J13" i="1" s="1"/>
  <c r="F13" i="1"/>
  <c r="AF12" i="1"/>
  <c r="AD12" i="1"/>
  <c r="AC12" i="1"/>
  <c r="AB12" i="1"/>
  <c r="Y12" i="1"/>
  <c r="X12" i="1"/>
  <c r="W12" i="1"/>
  <c r="T12" i="1"/>
  <c r="R12" i="1"/>
  <c r="O12" i="1"/>
  <c r="M12" i="1"/>
  <c r="D12" i="1"/>
  <c r="AF11" i="1"/>
  <c r="AE11" i="1"/>
  <c r="AE9" i="1" s="1"/>
  <c r="AE8" i="1" s="1"/>
  <c r="AA11" i="1"/>
  <c r="Z11" i="1"/>
  <c r="V11" i="1"/>
  <c r="U11" i="1"/>
  <c r="Q11" i="1"/>
  <c r="P11" i="1"/>
  <c r="O11" i="1"/>
  <c r="N11" i="1"/>
  <c r="F11" i="1" s="1"/>
  <c r="AA10" i="1"/>
  <c r="Z10" i="1"/>
  <c r="V10" i="1"/>
  <c r="U10" i="1"/>
  <c r="U9" i="1" s="1"/>
  <c r="Q10" i="1"/>
  <c r="Q9" i="1" s="1"/>
  <c r="Q8" i="1" s="1"/>
  <c r="P10" i="1"/>
  <c r="P9" i="1" s="1"/>
  <c r="O10" i="1"/>
  <c r="H10" i="1"/>
  <c r="J10" i="1" s="1"/>
  <c r="F10" i="1"/>
  <c r="AF9" i="1"/>
  <c r="AF8" i="1" s="1"/>
  <c r="AD9" i="1"/>
  <c r="AD8" i="1" s="1"/>
  <c r="AC9" i="1"/>
  <c r="AB9" i="1"/>
  <c r="AB8" i="1" s="1"/>
  <c r="AA9" i="1"/>
  <c r="Z9" i="1"/>
  <c r="Z8" i="1" s="1"/>
  <c r="Y9" i="1"/>
  <c r="X9" i="1"/>
  <c r="X8" i="1" s="1"/>
  <c r="W9" i="1"/>
  <c r="V9" i="1"/>
  <c r="T9" i="1"/>
  <c r="T8" i="1" s="1"/>
  <c r="S9" i="1"/>
  <c r="R9" i="1"/>
  <c r="R8" i="1" s="1"/>
  <c r="O9" i="1"/>
  <c r="N9" i="1"/>
  <c r="M9" i="1"/>
  <c r="D9" i="1"/>
  <c r="D8" i="1" s="1"/>
  <c r="D45" i="1" s="1"/>
  <c r="AC8" i="1"/>
  <c r="Y8" i="1"/>
  <c r="W8" i="1"/>
  <c r="O8" i="1"/>
  <c r="M8" i="1"/>
  <c r="K2" i="1"/>
  <c r="I2" i="1"/>
  <c r="L10" i="1" l="1"/>
  <c r="P8" i="1"/>
  <c r="H19" i="1"/>
  <c r="I20" i="1"/>
  <c r="J20" i="1" s="1"/>
  <c r="S45" i="1"/>
  <c r="AA45" i="1"/>
  <c r="AA46" i="1" s="1"/>
  <c r="AE45" i="1"/>
  <c r="J12" i="1"/>
  <c r="L13" i="1"/>
  <c r="L12" i="1" s="1"/>
  <c r="P45" i="1"/>
  <c r="T45" i="1"/>
  <c r="T46" i="1" s="1"/>
  <c r="X45" i="1"/>
  <c r="AB45" i="1"/>
  <c r="AF45" i="1"/>
  <c r="AF46" i="1" s="1"/>
  <c r="Q45" i="1"/>
  <c r="Y46" i="1"/>
  <c r="L38" i="1"/>
  <c r="L35" i="1" s="1"/>
  <c r="J35" i="1"/>
  <c r="H11" i="1"/>
  <c r="F9" i="1"/>
  <c r="V8" i="1"/>
  <c r="R45" i="1"/>
  <c r="V45" i="1"/>
  <c r="Z45" i="1"/>
  <c r="AD45" i="1"/>
  <c r="AD46" i="1" s="1"/>
  <c r="N12" i="1"/>
  <c r="N8" i="1" s="1"/>
  <c r="N45" i="1" s="1"/>
  <c r="O46" i="1" s="1"/>
  <c r="U18" i="1"/>
  <c r="U12" i="1" s="1"/>
  <c r="U8" i="1" s="1"/>
  <c r="U45" i="1" s="1"/>
  <c r="H12" i="1"/>
  <c r="F19" i="1"/>
  <c r="F12" i="1"/>
  <c r="J11" i="1" l="1"/>
  <c r="H9" i="1"/>
  <c r="H8" i="1" s="1"/>
  <c r="H45" i="1" s="1"/>
  <c r="J45" i="1" s="1"/>
  <c r="V46" i="1"/>
  <c r="F8" i="1"/>
  <c r="F45" i="1" s="1"/>
  <c r="Q46" i="1"/>
  <c r="K20" i="1"/>
  <c r="L20" i="1" s="1"/>
  <c r="L19" i="1" s="1"/>
  <c r="J19" i="1"/>
  <c r="L11" i="1" l="1"/>
  <c r="L9" i="1" s="1"/>
  <c r="L8" i="1" s="1"/>
  <c r="L45" i="1" s="1"/>
  <c r="J9" i="1"/>
  <c r="J8" i="1" s="1"/>
</calcChain>
</file>

<file path=xl/sharedStrings.xml><?xml version="1.0" encoding="utf-8"?>
<sst xmlns="http://schemas.openxmlformats.org/spreadsheetml/2006/main" count="145" uniqueCount="88">
  <si>
    <t xml:space="preserve">GOBIERNO DE LA PROVINCIA DE SAN JUAN  </t>
  </si>
  <si>
    <t>DÓLAR 12/19</t>
  </si>
  <si>
    <t>DÓLAR 02 2020</t>
  </si>
  <si>
    <t>DÓLAR 03 2020</t>
  </si>
  <si>
    <t>MINISTERIO DE HACIENDA Y FINANZAS</t>
  </si>
  <si>
    <t xml:space="preserve"> Anexo II –STOCK DE DEUDA DE LA ADMINISTRACION PUBLICA NO FINANCIERA</t>
  </si>
  <si>
    <t>PRESTAMISTA</t>
  </si>
  <si>
    <t>FINALIZACION</t>
  </si>
  <si>
    <t>MONEDA</t>
  </si>
  <si>
    <t>DEUDA</t>
  </si>
  <si>
    <t>ENERO  DE 2020</t>
  </si>
  <si>
    <t>FEBRERO 2020</t>
  </si>
  <si>
    <t>MARZO  2020</t>
  </si>
  <si>
    <t>ABRIL 2020</t>
  </si>
  <si>
    <t>DEL</t>
  </si>
  <si>
    <t xml:space="preserve">ACTUALIZADA </t>
  </si>
  <si>
    <t>USO DEL.CTO.</t>
  </si>
  <si>
    <t>DEVENGADO</t>
  </si>
  <si>
    <t>BASE CAJA</t>
  </si>
  <si>
    <t>PRESTAMO</t>
  </si>
  <si>
    <t>DE ORIGEN</t>
  </si>
  <si>
    <t>DÓLAR</t>
  </si>
  <si>
    <t>Amortización</t>
  </si>
  <si>
    <t>Intereses</t>
  </si>
  <si>
    <r>
      <t xml:space="preserve"> </t>
    </r>
    <r>
      <rPr>
        <b/>
        <sz val="10"/>
        <rFont val="Arial"/>
        <family val="2"/>
      </rPr>
      <t>GOBIERNO NACIONAL</t>
    </r>
  </si>
  <si>
    <t>FONDO FIDUCIARIO DESARROLLO PROVINCIAL</t>
  </si>
  <si>
    <t>FONDO FIDUCIARIO DESARROLLO PROVINCIAL-CAMESA-</t>
  </si>
  <si>
    <t>SEPTIEM./2023</t>
  </si>
  <si>
    <t>Pesos</t>
  </si>
  <si>
    <t>Programa Federal de Desendeudamiento</t>
  </si>
  <si>
    <t>FEB./2030</t>
  </si>
  <si>
    <t>OTROS ENTES DEL ESTADO NACIONAL</t>
  </si>
  <si>
    <t>SUPERINTENDENCIA DEL SERVICIO DE SALUD</t>
  </si>
  <si>
    <t>Administracion Federal de Ingresos Publicos (convenio vales alimentarios)  Nota N° 5</t>
  </si>
  <si>
    <t>MARZO./2022</t>
  </si>
  <si>
    <t>Administracion Federal de Ingresos Publicos--DECRETO 1123-MHF-2013-Convenio mayores costos</t>
  </si>
  <si>
    <t>AGOSTO./2028</t>
  </si>
  <si>
    <t>Programa Federal De Fortalecimiento Operativo en Areas de Seg. Y Salud--PROFEDESS--</t>
  </si>
  <si>
    <t>OCTUBRE./2020</t>
  </si>
  <si>
    <t>Fondo de Garantia de Sustentabilidad</t>
  </si>
  <si>
    <t>FEB./2023</t>
  </si>
  <si>
    <t>Administración Federal de Ingresos Públicos- Ley 1593-I Plan de Pago Previsional J 607314</t>
  </si>
  <si>
    <t>MAYO./2037</t>
  </si>
  <si>
    <t>FINANCIAMIENTO DE ORGANISMOS MULTILATERALES DE CREDITO</t>
  </si>
  <si>
    <t>Fondo KUWAITI</t>
  </si>
  <si>
    <t>dólar</t>
  </si>
  <si>
    <t>Fondo OPEP-Organización de Países Exportadores de Petróleo-</t>
  </si>
  <si>
    <t xml:space="preserve">BID Nº 899Y Nº4150-Programa de Servicio Agrícolas Pciales </t>
  </si>
  <si>
    <t>NOVIEMB./2029</t>
  </si>
  <si>
    <t>BID Nº 2573--OC-AR</t>
  </si>
  <si>
    <t>FEB./2040</t>
  </si>
  <si>
    <t>FIDA Nº 713</t>
  </si>
  <si>
    <t>AGOSTO./2024</t>
  </si>
  <si>
    <t>BID-AR-L-1022 Y BID1798-OC-AR-Prog.para el Des.dela Pccion y Empleo de la Pcia.San Juan</t>
  </si>
  <si>
    <t>NOVIEMB./2032</t>
  </si>
  <si>
    <t>BIRF Nº 7853-AR-SWAP</t>
  </si>
  <si>
    <t>BID Nº 2763</t>
  </si>
  <si>
    <t>BIRF Nº 7597-AR-</t>
  </si>
  <si>
    <t>SVOA-Sistema Cloacal Caucete</t>
  </si>
  <si>
    <t>BID-940 y BID 1134-OC-AR-Programa Mejoramiento de Barrios                    Nota Nº 3</t>
  </si>
  <si>
    <t>OCTUBRE./2024</t>
  </si>
  <si>
    <t>BID 3806 -PROSAP IV-</t>
  </si>
  <si>
    <t>DICIEMB./2042</t>
  </si>
  <si>
    <t>ENTIDADES BANCARIAS Y FINANCIERAS</t>
  </si>
  <si>
    <t>Banco Boston (Cedido al Banco Patagonia)                                                   Nota Nº 4</t>
  </si>
  <si>
    <t>DEUDA CONSOLIDADA</t>
  </si>
  <si>
    <t>TITULOS PUBLICOS PROVINCIALES</t>
  </si>
  <si>
    <t xml:space="preserve"> </t>
  </si>
  <si>
    <t>Títulos Públicos Locales</t>
  </si>
  <si>
    <t>De colocación Voluntaria</t>
  </si>
  <si>
    <t>Valores Representativos de Deuda Ley 8058 Serie I                                    Nota Nº 2</t>
  </si>
  <si>
    <t>De colocación no voluntaria</t>
  </si>
  <si>
    <t>Títulos Públicos -Ley 6606</t>
  </si>
  <si>
    <t>Títulos Públicos -Ley 7669</t>
  </si>
  <si>
    <t>Títulos Públicos  Internacionales</t>
  </si>
  <si>
    <t>OTROS</t>
  </si>
  <si>
    <t>TOTAL DEUDA PUBLICA PROVINCIAL</t>
  </si>
  <si>
    <t>Deuda Flotante al 30/04/2020</t>
  </si>
  <si>
    <t>DEUDA FLOTANTE</t>
  </si>
  <si>
    <t>Personal</t>
  </si>
  <si>
    <t>Proveedores y contratistas</t>
  </si>
  <si>
    <t>Transferencias</t>
  </si>
  <si>
    <t>Otros</t>
  </si>
  <si>
    <r>
      <t xml:space="preserve">Nota  N°1: </t>
    </r>
    <r>
      <rPr>
        <sz val="10"/>
        <rFont val="Arial"/>
        <family val="2"/>
      </rPr>
      <t>LOS IMPORTES ESTAN EN MILES, en el caso de prestamos  en dolares se trabajo con una cotización:$  66,84 (</t>
    </r>
    <r>
      <rPr>
        <i/>
        <sz val="10"/>
        <rFont val="Arial"/>
        <family val="2"/>
      </rPr>
      <t>Cotización del dólar al  30/04/2020)</t>
    </r>
  </si>
  <si>
    <r>
      <t>Nota Nº 2:</t>
    </r>
    <r>
      <rPr>
        <sz val="10"/>
        <rFont val="Arial"/>
        <family val="2"/>
      </rPr>
      <t xml:space="preserve"> El prestamo es ejecutado y cancelado por el OD Instituto Provincial de la Vivienda.-</t>
    </r>
  </si>
  <si>
    <r>
      <t xml:space="preserve">Nota Nº3: </t>
    </r>
    <r>
      <rPr>
        <sz val="10"/>
        <rFont val="Arial"/>
        <family val="2"/>
      </rPr>
      <t>En conciliación con la Unidad Ejecutora del I.P.V.</t>
    </r>
  </si>
  <si>
    <t>Nota Nº4: Este préstamo fue cancelado.</t>
  </si>
  <si>
    <r>
      <t xml:space="preserve">Nota N°5: </t>
    </r>
    <r>
      <rPr>
        <sz val="10"/>
        <rFont val="Arial"/>
        <family val="2"/>
      </rPr>
      <t>Deuda Reformulada por ley 27260, plan de pago N° J229162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</si>
</sst>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P_t_s_-;\-* #,##0.00\ _P_t_s_-;_-* \-??\ _P_t_s_-;_-@_-"/>
    <numFmt numFmtId="165" formatCode="_-* #,##0\ _P_t_s_-;\-* #,##0\ _P_t_s_-;_-* \-??\ _P_t_s_-;_-@_-"/>
    <numFmt numFmtId="166" formatCode="_-* #,##0\ _P_t_s_-;\-* #,##0\ _P_t_s_-;_-* &quot;- &quot;_P_t_s_-;_-@_-"/>
    <numFmt numFmtId="167" formatCode="#,###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0"/>
      <name val="Arial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5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indexed="45"/>
        <bgColor indexed="29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ill="0" applyBorder="0" applyAlignment="0" applyProtection="0"/>
    <xf numFmtId="9" fontId="1" fillId="0" borderId="0" applyFont="0" applyFill="0" applyBorder="0" applyAlignment="0" applyProtection="0"/>
    <xf numFmtId="0" fontId="10" fillId="0" borderId="32" applyNumberFormat="0" applyFill="0" applyAlignment="0" applyProtection="0"/>
    <xf numFmtId="0" fontId="6" fillId="3" borderId="0" applyNumberFormat="0" applyBorder="0" applyAlignment="0" applyProtection="0"/>
    <xf numFmtId="0" fontId="9" fillId="5" borderId="0" applyNumberFormat="0" applyBorder="0" applyAlignment="0" applyProtection="0"/>
  </cellStyleXfs>
  <cellXfs count="211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14" fontId="3" fillId="0" borderId="8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6" fontId="3" fillId="0" borderId="10" xfId="0" applyNumberFormat="1" applyFont="1" applyFill="1" applyBorder="1"/>
    <xf numFmtId="166" fontId="3" fillId="0" borderId="12" xfId="0" applyNumberFormat="1" applyFont="1" applyFill="1" applyBorder="1"/>
    <xf numFmtId="166" fontId="3" fillId="0" borderId="12" xfId="0" applyNumberFormat="1" applyFont="1" applyFill="1" applyBorder="1" applyAlignment="1"/>
    <xf numFmtId="165" fontId="3" fillId="0" borderId="10" xfId="1" applyNumberFormat="1" applyFont="1" applyFill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 vertical="center"/>
    </xf>
    <xf numFmtId="165" fontId="3" fillId="0" borderId="10" xfId="1" applyNumberFormat="1" applyFont="1" applyFill="1" applyBorder="1" applyAlignment="1">
      <alignment horizontal="center" vertical="center"/>
    </xf>
    <xf numFmtId="166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center" vertical="center"/>
    </xf>
    <xf numFmtId="165" fontId="3" fillId="0" borderId="13" xfId="1" applyNumberFormat="1" applyFont="1" applyBorder="1" applyAlignment="1">
      <alignment horizontal="center" vertical="center"/>
    </xf>
    <xf numFmtId="165" fontId="3" fillId="0" borderId="13" xfId="1" applyNumberFormat="1" applyFont="1" applyBorder="1" applyAlignment="1">
      <alignment horizontal="right" vertical="center"/>
    </xf>
    <xf numFmtId="0" fontId="0" fillId="0" borderId="5" xfId="0" applyFont="1" applyFill="1" applyBorder="1"/>
    <xf numFmtId="0" fontId="0" fillId="0" borderId="5" xfId="0" applyFont="1" applyFill="1" applyBorder="1" applyAlignment="1">
      <alignment horizontal="center"/>
    </xf>
    <xf numFmtId="165" fontId="0" fillId="2" borderId="5" xfId="1" applyNumberFormat="1" applyFont="1" applyFill="1" applyBorder="1" applyAlignment="1" applyProtection="1"/>
    <xf numFmtId="165" fontId="0" fillId="2" borderId="6" xfId="1" applyNumberFormat="1" applyFont="1" applyFill="1" applyBorder="1" applyAlignment="1" applyProtection="1"/>
    <xf numFmtId="165" fontId="0" fillId="0" borderId="6" xfId="1" applyNumberFormat="1" applyFont="1" applyFill="1" applyBorder="1" applyAlignment="1" applyProtection="1"/>
    <xf numFmtId="165" fontId="0" fillId="0" borderId="5" xfId="1" applyNumberFormat="1" applyFont="1" applyFill="1" applyBorder="1" applyAlignment="1" applyProtection="1"/>
    <xf numFmtId="165" fontId="0" fillId="0" borderId="5" xfId="1" applyNumberFormat="1" applyFont="1" applyFill="1" applyBorder="1" applyAlignment="1" applyProtection="1">
      <alignment horizontal="center"/>
    </xf>
    <xf numFmtId="165" fontId="7" fillId="4" borderId="5" xfId="4" applyNumberFormat="1" applyFont="1" applyFill="1" applyBorder="1" applyAlignment="1" applyProtection="1"/>
    <xf numFmtId="165" fontId="0" fillId="0" borderId="5" xfId="1" applyNumberFormat="1" applyFont="1" applyFill="1" applyBorder="1" applyAlignment="1" applyProtection="1">
      <alignment horizontal="center" vertical="center"/>
    </xf>
    <xf numFmtId="165" fontId="0" fillId="0" borderId="6" xfId="1" applyNumberFormat="1" applyFont="1" applyFill="1" applyBorder="1" applyAlignment="1" applyProtection="1">
      <alignment horizontal="center" vertical="center"/>
    </xf>
    <xf numFmtId="165" fontId="7" fillId="4" borderId="5" xfId="4" applyNumberFormat="1" applyFont="1" applyFill="1" applyBorder="1" applyAlignment="1" applyProtection="1">
      <alignment horizontal="center" vertical="center"/>
    </xf>
    <xf numFmtId="17" fontId="0" fillId="0" borderId="5" xfId="0" applyNumberFormat="1" applyFont="1" applyFill="1" applyBorder="1" applyAlignment="1">
      <alignment horizontal="center"/>
    </xf>
    <xf numFmtId="165" fontId="7" fillId="4" borderId="5" xfId="4" applyNumberFormat="1" applyFont="1" applyFill="1" applyBorder="1" applyAlignment="1" applyProtection="1">
      <alignment vertical="top"/>
    </xf>
    <xf numFmtId="165" fontId="7" fillId="4" borderId="6" xfId="4" applyNumberFormat="1" applyFont="1" applyFill="1" applyBorder="1" applyAlignment="1" applyProtection="1">
      <alignment vertical="top"/>
    </xf>
    <xf numFmtId="165" fontId="7" fillId="4" borderId="6" xfId="4" applyNumberFormat="1" applyFont="1" applyFill="1" applyBorder="1" applyAlignment="1" applyProtection="1"/>
    <xf numFmtId="165" fontId="0" fillId="4" borderId="5" xfId="1" applyNumberFormat="1" applyFont="1" applyFill="1" applyBorder="1" applyAlignment="1" applyProtection="1">
      <alignment horizontal="center"/>
    </xf>
    <xf numFmtId="165" fontId="0" fillId="4" borderId="5" xfId="1" applyNumberFormat="1" applyFont="1" applyFill="1" applyBorder="1" applyAlignment="1" applyProtection="1">
      <alignment horizontal="center" vertical="center"/>
    </xf>
    <xf numFmtId="0" fontId="3" fillId="0" borderId="14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66" fontId="3" fillId="0" borderId="14" xfId="0" applyNumberFormat="1" applyFont="1" applyFill="1" applyBorder="1"/>
    <xf numFmtId="166" fontId="3" fillId="0" borderId="14" xfId="0" applyNumberFormat="1" applyFont="1" applyFill="1" applyBorder="1" applyAlignment="1">
      <alignment horizontal="center"/>
    </xf>
    <xf numFmtId="165" fontId="3" fillId="0" borderId="14" xfId="1" applyNumberFormat="1" applyFont="1" applyFill="1" applyBorder="1" applyAlignment="1">
      <alignment horizontal="center"/>
    </xf>
    <xf numFmtId="166" fontId="3" fillId="0" borderId="15" xfId="0" applyNumberFormat="1" applyFont="1" applyFill="1" applyBorder="1"/>
    <xf numFmtId="166" fontId="3" fillId="0" borderId="14" xfId="0" applyNumberFormat="1" applyFont="1" applyFill="1" applyBorder="1" applyAlignment="1">
      <alignment horizontal="center" vertical="center"/>
    </xf>
    <xf numFmtId="165" fontId="3" fillId="0" borderId="14" xfId="1" applyNumberFormat="1" applyFont="1" applyFill="1" applyBorder="1" applyAlignment="1">
      <alignment horizontal="center" vertical="center"/>
    </xf>
    <xf numFmtId="166" fontId="3" fillId="0" borderId="15" xfId="0" applyNumberFormat="1" applyFont="1" applyFill="1" applyBorder="1" applyAlignment="1">
      <alignment horizontal="center" vertical="center"/>
    </xf>
    <xf numFmtId="165" fontId="8" fillId="2" borderId="5" xfId="1" applyNumberFormat="1" applyFont="1" applyFill="1" applyBorder="1" applyAlignment="1" applyProtection="1">
      <alignment horizontal="center"/>
    </xf>
    <xf numFmtId="165" fontId="0" fillId="2" borderId="5" xfId="1" applyNumberFormat="1" applyFont="1" applyFill="1" applyBorder="1" applyAlignment="1" applyProtection="1">
      <alignment horizontal="center"/>
    </xf>
    <xf numFmtId="165" fontId="8" fillId="2" borderId="5" xfId="1" applyNumberFormat="1" applyFont="1" applyFill="1" applyBorder="1" applyAlignment="1" applyProtection="1">
      <alignment horizontal="center" vertical="center"/>
    </xf>
    <xf numFmtId="165" fontId="0" fillId="2" borderId="5" xfId="1" applyNumberFormat="1" applyFont="1" applyFill="1" applyBorder="1" applyAlignment="1" applyProtection="1">
      <alignment horizontal="center" vertical="center"/>
    </xf>
    <xf numFmtId="0" fontId="0" fillId="0" borderId="5" xfId="0" applyFill="1" applyBorder="1"/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165" fontId="7" fillId="4" borderId="6" xfId="4" applyNumberFormat="1" applyFont="1" applyFill="1" applyBorder="1" applyAlignment="1" applyProtection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5" fontId="3" fillId="0" borderId="16" xfId="0" applyNumberFormat="1" applyFont="1" applyFill="1" applyBorder="1"/>
    <xf numFmtId="165" fontId="3" fillId="0" borderId="17" xfId="0" applyNumberFormat="1" applyFont="1" applyFill="1" applyBorder="1"/>
    <xf numFmtId="165" fontId="3" fillId="0" borderId="17" xfId="0" applyNumberFormat="1" applyFont="1" applyFill="1" applyBorder="1" applyAlignment="1"/>
    <xf numFmtId="165" fontId="0" fillId="0" borderId="16" xfId="1" applyNumberFormat="1" applyFont="1" applyFill="1" applyBorder="1" applyAlignment="1">
      <alignment horizontal="center"/>
    </xf>
    <xf numFmtId="166" fontId="3" fillId="0" borderId="16" xfId="0" applyNumberFormat="1" applyFont="1" applyFill="1" applyBorder="1"/>
    <xf numFmtId="165" fontId="3" fillId="0" borderId="16" xfId="0" applyNumberFormat="1" applyFont="1" applyFill="1" applyBorder="1" applyAlignment="1">
      <alignment horizontal="center" vertical="center"/>
    </xf>
    <xf numFmtId="165" fontId="3" fillId="0" borderId="16" xfId="1" applyNumberFormat="1" applyFont="1" applyFill="1" applyBorder="1" applyAlignment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/>
    </xf>
    <xf numFmtId="166" fontId="3" fillId="0" borderId="16" xfId="0" applyNumberFormat="1" applyFont="1" applyFill="1" applyBorder="1" applyAlignment="1">
      <alignment horizontal="center" vertical="center"/>
    </xf>
    <xf numFmtId="165" fontId="0" fillId="0" borderId="6" xfId="1" applyNumberFormat="1" applyFont="1" applyFill="1" applyBorder="1" applyAlignment="1" applyProtection="1">
      <alignment horizontal="center"/>
    </xf>
    <xf numFmtId="165" fontId="0" fillId="2" borderId="6" xfId="1" applyNumberFormat="1" applyFont="1" applyFill="1" applyBorder="1" applyAlignment="1" applyProtection="1">
      <alignment horizontal="center"/>
    </xf>
    <xf numFmtId="0" fontId="0" fillId="0" borderId="5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165" fontId="3" fillId="2" borderId="16" xfId="0" applyNumberFormat="1" applyFont="1" applyFill="1" applyBorder="1" applyAlignment="1">
      <alignment horizontal="right"/>
    </xf>
    <xf numFmtId="165" fontId="3" fillId="2" borderId="17" xfId="0" applyNumberFormat="1" applyFont="1" applyFill="1" applyBorder="1" applyAlignment="1">
      <alignment horizontal="right"/>
    </xf>
    <xf numFmtId="165" fontId="3" fillId="0" borderId="16" xfId="0" applyNumberFormat="1" applyFont="1" applyFill="1" applyBorder="1" applyAlignment="1">
      <alignment horizontal="right"/>
    </xf>
    <xf numFmtId="165" fontId="3" fillId="0" borderId="17" xfId="0" applyNumberFormat="1" applyFont="1" applyFill="1" applyBorder="1" applyAlignment="1">
      <alignment horizontal="right"/>
    </xf>
    <xf numFmtId="165" fontId="0" fillId="0" borderId="16" xfId="1" applyNumberFormat="1" applyFont="1" applyFill="1" applyBorder="1" applyAlignment="1">
      <alignment horizontal="center" vertical="center"/>
    </xf>
    <xf numFmtId="167" fontId="0" fillId="0" borderId="5" xfId="1" applyNumberFormat="1" applyFont="1" applyFill="1" applyBorder="1" applyAlignment="1" applyProtection="1">
      <alignment horizontal="center"/>
    </xf>
    <xf numFmtId="167" fontId="0" fillId="0" borderId="5" xfId="1" applyNumberFormat="1" applyFont="1" applyFill="1" applyBorder="1" applyAlignment="1" applyProtection="1">
      <alignment horizontal="center" vertical="center"/>
    </xf>
    <xf numFmtId="165" fontId="3" fillId="0" borderId="16" xfId="0" applyNumberFormat="1" applyFon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5" fontId="3" fillId="2" borderId="20" xfId="0" applyNumberFormat="1" applyFont="1" applyFill="1" applyBorder="1" applyAlignment="1">
      <alignment horizontal="center"/>
    </xf>
    <xf numFmtId="165" fontId="3" fillId="0" borderId="20" xfId="0" applyNumberFormat="1" applyFont="1" applyFill="1" applyBorder="1" applyAlignment="1"/>
    <xf numFmtId="164" fontId="3" fillId="0" borderId="16" xfId="1" applyFont="1" applyFill="1" applyBorder="1" applyAlignment="1" applyProtection="1"/>
    <xf numFmtId="165" fontId="0" fillId="0" borderId="16" xfId="1" applyNumberFormat="1" applyFont="1" applyFill="1" applyBorder="1" applyAlignment="1" applyProtection="1">
      <alignment horizontal="center"/>
    </xf>
    <xf numFmtId="164" fontId="3" fillId="0" borderId="17" xfId="1" applyFont="1" applyFill="1" applyBorder="1" applyAlignment="1" applyProtection="1"/>
    <xf numFmtId="165" fontId="3" fillId="0" borderId="16" xfId="1" applyNumberFormat="1" applyFont="1" applyFill="1" applyBorder="1" applyAlignment="1" applyProtection="1">
      <alignment horizontal="center"/>
    </xf>
    <xf numFmtId="164" fontId="3" fillId="0" borderId="16" xfId="1" applyFont="1" applyFill="1" applyBorder="1" applyAlignment="1" applyProtection="1">
      <alignment horizontal="center" vertical="center"/>
    </xf>
    <xf numFmtId="165" fontId="0" fillId="0" borderId="16" xfId="1" applyNumberFormat="1" applyFont="1" applyFill="1" applyBorder="1" applyAlignment="1" applyProtection="1">
      <alignment horizontal="center" vertical="center"/>
    </xf>
    <xf numFmtId="164" fontId="3" fillId="0" borderId="17" xfId="1" applyFont="1" applyFill="1" applyBorder="1" applyAlignment="1" applyProtection="1">
      <alignment horizontal="center" vertical="center"/>
    </xf>
    <xf numFmtId="165" fontId="3" fillId="0" borderId="16" xfId="1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65" fontId="3" fillId="2" borderId="11" xfId="1" applyNumberFormat="1" applyFont="1" applyFill="1" applyBorder="1" applyAlignment="1" applyProtection="1">
      <alignment horizontal="right"/>
    </xf>
    <xf numFmtId="165" fontId="3" fillId="2" borderId="6" xfId="1" applyNumberFormat="1" applyFont="1" applyFill="1" applyBorder="1" applyAlignment="1" applyProtection="1">
      <alignment horizontal="right"/>
    </xf>
    <xf numFmtId="165" fontId="3" fillId="0" borderId="21" xfId="1" applyNumberFormat="1" applyFont="1" applyFill="1" applyBorder="1" applyAlignment="1" applyProtection="1"/>
    <xf numFmtId="165" fontId="3" fillId="0" borderId="22" xfId="1" applyNumberFormat="1" applyFont="1" applyFill="1" applyBorder="1" applyAlignment="1" applyProtection="1">
      <alignment horizontal="right"/>
    </xf>
    <xf numFmtId="165" fontId="0" fillId="0" borderId="22" xfId="1" applyNumberFormat="1" applyFont="1" applyFill="1" applyBorder="1" applyAlignment="1" applyProtection="1">
      <alignment horizontal="center"/>
    </xf>
    <xf numFmtId="165" fontId="3" fillId="0" borderId="23" xfId="1" applyNumberFormat="1" applyFont="1" applyFill="1" applyBorder="1" applyAlignment="1" applyProtection="1">
      <alignment horizontal="right"/>
    </xf>
    <xf numFmtId="165" fontId="3" fillId="0" borderId="22" xfId="1" applyNumberFormat="1" applyFont="1" applyFill="1" applyBorder="1" applyAlignment="1" applyProtection="1">
      <alignment horizontal="center" vertical="center"/>
    </xf>
    <xf numFmtId="165" fontId="0" fillId="0" borderId="22" xfId="1" applyNumberFormat="1" applyFont="1" applyFill="1" applyBorder="1" applyAlignment="1" applyProtection="1">
      <alignment horizontal="center" vertical="center"/>
    </xf>
    <xf numFmtId="165" fontId="3" fillId="0" borderId="23" xfId="1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0" borderId="6" xfId="0" applyFont="1" applyFill="1" applyBorder="1" applyAlignment="1"/>
    <xf numFmtId="0" fontId="0" fillId="0" borderId="5" xfId="0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9" fillId="0" borderId="5" xfId="5" applyFill="1" applyBorder="1" applyAlignment="1">
      <alignment horizontal="left"/>
    </xf>
    <xf numFmtId="0" fontId="9" fillId="0" borderId="5" xfId="5" applyFill="1" applyBorder="1" applyAlignment="1">
      <alignment horizontal="center"/>
    </xf>
    <xf numFmtId="165" fontId="9" fillId="0" borderId="5" xfId="5" applyNumberFormat="1" applyFill="1" applyBorder="1" applyAlignment="1" applyProtection="1"/>
    <xf numFmtId="165" fontId="9" fillId="0" borderId="6" xfId="5" applyNumberFormat="1" applyFill="1" applyBorder="1" applyAlignment="1" applyProtection="1"/>
    <xf numFmtId="165" fontId="9" fillId="0" borderId="5" xfId="5" applyNumberFormat="1" applyFill="1" applyBorder="1" applyAlignment="1" applyProtection="1">
      <alignment horizontal="center"/>
    </xf>
    <xf numFmtId="165" fontId="9" fillId="0" borderId="5" xfId="5" applyNumberFormat="1" applyFill="1" applyBorder="1" applyAlignment="1" applyProtection="1">
      <alignment horizontal="center" vertical="center"/>
    </xf>
    <xf numFmtId="165" fontId="9" fillId="0" borderId="6" xfId="5" applyNumberFormat="1" applyFill="1" applyBorder="1" applyAlignment="1" applyProtection="1">
      <alignment horizontal="center" vertical="center"/>
    </xf>
    <xf numFmtId="0" fontId="9" fillId="0" borderId="0" xfId="5" applyFill="1"/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65" fontId="3" fillId="0" borderId="24" xfId="1" applyNumberFormat="1" applyFont="1" applyFill="1" applyBorder="1" applyAlignment="1" applyProtection="1">
      <alignment horizontal="right"/>
    </xf>
    <xf numFmtId="165" fontId="3" fillId="0" borderId="25" xfId="1" applyNumberFormat="1" applyFont="1" applyFill="1" applyBorder="1" applyAlignment="1" applyProtection="1">
      <alignment horizontal="right"/>
    </xf>
    <xf numFmtId="165" fontId="3" fillId="0" borderId="25" xfId="1" applyNumberFormat="1" applyFont="1" applyFill="1" applyBorder="1" applyAlignment="1" applyProtection="1"/>
    <xf numFmtId="164" fontId="0" fillId="0" borderId="24" xfId="1" applyFont="1" applyFill="1" applyBorder="1" applyAlignment="1" applyProtection="1"/>
    <xf numFmtId="165" fontId="0" fillId="0" borderId="24" xfId="1" applyNumberFormat="1" applyFont="1" applyFill="1" applyBorder="1" applyAlignment="1" applyProtection="1">
      <alignment horizontal="center"/>
    </xf>
    <xf numFmtId="164" fontId="0" fillId="0" borderId="25" xfId="1" applyFont="1" applyFill="1" applyBorder="1" applyAlignment="1" applyProtection="1"/>
    <xf numFmtId="165" fontId="8" fillId="0" borderId="24" xfId="1" applyNumberFormat="1" applyFont="1" applyFill="1" applyBorder="1" applyAlignment="1" applyProtection="1">
      <alignment horizontal="center"/>
    </xf>
    <xf numFmtId="164" fontId="0" fillId="0" borderId="24" xfId="1" applyFont="1" applyFill="1" applyBorder="1" applyAlignment="1" applyProtection="1">
      <alignment horizontal="center" vertical="center"/>
    </xf>
    <xf numFmtId="165" fontId="0" fillId="0" borderId="24" xfId="1" applyNumberFormat="1" applyFont="1" applyFill="1" applyBorder="1" applyAlignment="1" applyProtection="1">
      <alignment horizontal="center" vertical="center"/>
    </xf>
    <xf numFmtId="164" fontId="0" fillId="0" borderId="25" xfId="1" applyFont="1" applyFill="1" applyBorder="1" applyAlignment="1" applyProtection="1">
      <alignment horizontal="center" vertical="center"/>
    </xf>
    <xf numFmtId="165" fontId="8" fillId="0" borderId="24" xfId="1" applyNumberFormat="1" applyFont="1" applyFill="1" applyBorder="1" applyAlignment="1" applyProtection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/>
    <xf numFmtId="165" fontId="3" fillId="0" borderId="9" xfId="0" applyNumberFormat="1" applyFont="1" applyBorder="1" applyAlignment="1">
      <alignment horizontal="right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64" fontId="3" fillId="0" borderId="28" xfId="0" applyNumberFormat="1" applyFont="1" applyBorder="1"/>
    <xf numFmtId="165" fontId="3" fillId="0" borderId="29" xfId="0" applyNumberFormat="1" applyFont="1" applyBorder="1" applyAlignment="1">
      <alignment horizontal="right"/>
    </xf>
    <xf numFmtId="165" fontId="3" fillId="0" borderId="29" xfId="0" applyNumberFormat="1" applyFont="1" applyBorder="1" applyAlignment="1">
      <alignment horizontal="center" vertical="center"/>
    </xf>
    <xf numFmtId="165" fontId="0" fillId="0" borderId="30" xfId="0" applyNumberFormat="1" applyFont="1" applyBorder="1"/>
    <xf numFmtId="0" fontId="0" fillId="0" borderId="30" xfId="0" applyFont="1" applyBorder="1"/>
    <xf numFmtId="0" fontId="3" fillId="0" borderId="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3" fontId="3" fillId="0" borderId="31" xfId="0" applyNumberFormat="1" applyFont="1" applyBorder="1"/>
    <xf numFmtId="3" fontId="3" fillId="0" borderId="7" xfId="0" applyNumberFormat="1" applyFont="1" applyBorder="1"/>
    <xf numFmtId="3" fontId="3" fillId="0" borderId="8" xfId="0" applyNumberFormat="1" applyFont="1" applyBorder="1"/>
    <xf numFmtId="3" fontId="3" fillId="0" borderId="8" xfId="0" applyNumberFormat="1" applyFont="1" applyBorder="1" applyAlignment="1"/>
    <xf numFmtId="165" fontId="0" fillId="0" borderId="7" xfId="1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 vertical="center"/>
    </xf>
    <xf numFmtId="165" fontId="0" fillId="0" borderId="7" xfId="1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/>
    <xf numFmtId="0" fontId="3" fillId="2" borderId="33" xfId="0" applyFont="1" applyFill="1" applyBorder="1"/>
    <xf numFmtId="0" fontId="3" fillId="2" borderId="33" xfId="0" applyFont="1" applyFill="1" applyBorder="1" applyAlignment="1">
      <alignment horizontal="center"/>
    </xf>
    <xf numFmtId="165" fontId="3" fillId="2" borderId="34" xfId="0" applyNumberFormat="1" applyFont="1" applyFill="1" applyBorder="1"/>
    <xf numFmtId="165" fontId="3" fillId="0" borderId="0" xfId="0" applyNumberFormat="1" applyFont="1" applyBorder="1"/>
    <xf numFmtId="0" fontId="0" fillId="2" borderId="33" xfId="0" applyFont="1" applyFill="1" applyBorder="1" applyAlignment="1">
      <alignment wrapText="1"/>
    </xf>
    <xf numFmtId="0" fontId="0" fillId="2" borderId="33" xfId="0" applyFont="1" applyFill="1" applyBorder="1" applyAlignment="1">
      <alignment horizontal="center" wrapText="1"/>
    </xf>
    <xf numFmtId="165" fontId="0" fillId="2" borderId="34" xfId="1" applyNumberFormat="1" applyFont="1" applyFill="1" applyBorder="1" applyAlignment="1" applyProtection="1"/>
    <xf numFmtId="165" fontId="8" fillId="0" borderId="0" xfId="1" applyNumberFormat="1" applyFont="1" applyFill="1" applyBorder="1" applyAlignment="1" applyProtection="1"/>
    <xf numFmtId="165" fontId="0" fillId="0" borderId="0" xfId="1" applyNumberFormat="1" applyFont="1" applyFill="1" applyBorder="1" applyAlignment="1" applyProtection="1"/>
    <xf numFmtId="165" fontId="0" fillId="0" borderId="0" xfId="1" applyNumberFormat="1" applyFont="1" applyFill="1" applyBorder="1" applyAlignment="1" applyProtection="1">
      <alignment horizontal="center"/>
    </xf>
    <xf numFmtId="0" fontId="0" fillId="2" borderId="33" xfId="0" applyFont="1" applyFill="1" applyBorder="1"/>
    <xf numFmtId="0" fontId="0" fillId="2" borderId="33" xfId="0" applyFont="1" applyFill="1" applyBorder="1" applyAlignment="1">
      <alignment horizontal="center"/>
    </xf>
    <xf numFmtId="0" fontId="0" fillId="2" borderId="35" xfId="0" applyFont="1" applyFill="1" applyBorder="1"/>
    <xf numFmtId="0" fontId="0" fillId="2" borderId="35" xfId="0" applyFont="1" applyFill="1" applyBorder="1" applyAlignment="1">
      <alignment horizontal="center"/>
    </xf>
    <xf numFmtId="165" fontId="0" fillId="2" borderId="35" xfId="1" applyNumberFormat="1" applyFont="1" applyFill="1" applyBorder="1" applyAlignment="1" applyProtection="1"/>
    <xf numFmtId="9" fontId="0" fillId="0" borderId="0" xfId="2" applyFont="1" applyFill="1" applyBorder="1" applyAlignment="1" applyProtection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165" fontId="0" fillId="0" borderId="0" xfId="1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" fontId="3" fillId="0" borderId="3" xfId="0" applyNumberFormat="1" applyFont="1" applyFill="1" applyBorder="1" applyAlignment="1">
      <alignment horizontal="center" vertical="center"/>
    </xf>
    <xf numFmtId="17" fontId="3" fillId="0" borderId="4" xfId="0" applyNumberFormat="1" applyFont="1" applyFill="1" applyBorder="1" applyAlignment="1">
      <alignment horizontal="center" vertical="center"/>
    </xf>
    <xf numFmtId="0" fontId="11" fillId="2" borderId="26" xfId="3" applyFont="1" applyFill="1" applyBorder="1" applyAlignment="1">
      <alignment horizontal="center"/>
    </xf>
    <xf numFmtId="0" fontId="11" fillId="2" borderId="3" xfId="3" applyFont="1" applyFill="1" applyBorder="1" applyAlignment="1">
      <alignment horizontal="center"/>
    </xf>
    <xf numFmtId="0" fontId="11" fillId="2" borderId="4" xfId="3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7" fontId="3" fillId="0" borderId="3" xfId="0" applyNumberFormat="1" applyFont="1" applyFill="1" applyBorder="1" applyAlignment="1">
      <alignment horizontal="center"/>
    </xf>
    <xf numFmtId="17" fontId="3" fillId="0" borderId="4" xfId="0" applyNumberFormat="1" applyFont="1" applyFill="1" applyBorder="1" applyAlignment="1">
      <alignment horizontal="center"/>
    </xf>
  </cellXfs>
  <cellStyles count="6">
    <cellStyle name="Buena" xfId="4" builtinId="26"/>
    <cellStyle name="Incorrecto" xfId="5" builtinId="27"/>
    <cellStyle name="Millares" xfId="1" builtinId="3"/>
    <cellStyle name="Normal" xfId="0" builtinId="0"/>
    <cellStyle name="Porcentaje" xfId="2" builtinId="5"/>
    <cellStyle name="Título 1" xfId="3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a/Downloads/ANEXO%20Deuda%20STOCK%20MENSUAL%202020%20ABRIL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2020"/>
      <sheetName val="deuda"/>
      <sheetName val="02 2020"/>
      <sheetName val="03 2020"/>
      <sheetName val="04 2020"/>
    </sheetNames>
    <sheetDataSet>
      <sheetData sheetId="0"/>
      <sheetData sheetId="1">
        <row r="10">
          <cell r="K10">
            <v>10164.405071738405</v>
          </cell>
        </row>
        <row r="14">
          <cell r="H14">
            <v>22057.239072846183</v>
          </cell>
        </row>
        <row r="16">
          <cell r="K16">
            <v>10999.077270215865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0"/>
  <sheetViews>
    <sheetView tabSelected="1" topLeftCell="A39" zoomScale="90" zoomScaleNormal="90" workbookViewId="0">
      <selection activeCell="A49" sqref="A49:C49"/>
    </sheetView>
  </sheetViews>
  <sheetFormatPr baseColWidth="10" defaultRowHeight="12.75" x14ac:dyDescent="0.2"/>
  <cols>
    <col min="1" max="1" width="88" style="5" customWidth="1"/>
    <col min="2" max="2" width="15.140625" style="195" bestFit="1" customWidth="1"/>
    <col min="3" max="3" width="14.5703125" style="5" bestFit="1" customWidth="1"/>
    <col min="4" max="6" width="16" style="5" hidden="1" customWidth="1"/>
    <col min="7" max="7" width="18.42578125" style="5" hidden="1" customWidth="1"/>
    <col min="8" max="11" width="16" style="5" hidden="1" customWidth="1"/>
    <col min="12" max="12" width="16" style="5" customWidth="1"/>
    <col min="13" max="13" width="19.28515625" style="5" hidden="1" customWidth="1"/>
    <col min="14" max="14" width="18.85546875" style="5" hidden="1" customWidth="1"/>
    <col min="15" max="15" width="16.5703125" style="192" hidden="1" customWidth="1"/>
    <col min="16" max="17" width="14.42578125" style="5" hidden="1" customWidth="1"/>
    <col min="18" max="18" width="14.140625" style="5" hidden="1" customWidth="1"/>
    <col min="19" max="19" width="13" style="6" hidden="1" customWidth="1"/>
    <col min="20" max="20" width="12.140625" style="6" hidden="1" customWidth="1"/>
    <col min="21" max="21" width="13" style="6" hidden="1" customWidth="1"/>
    <col min="22" max="22" width="12.140625" style="6" hidden="1" customWidth="1"/>
    <col min="23" max="23" width="11.42578125" style="5" hidden="1" customWidth="1"/>
    <col min="24" max="24" width="14.7109375" style="5" hidden="1" customWidth="1"/>
    <col min="25" max="25" width="12.140625" style="5" hidden="1" customWidth="1"/>
    <col min="26" max="26" width="13" style="5" hidden="1" customWidth="1"/>
    <col min="27" max="27" width="12.140625" style="5" hidden="1" customWidth="1"/>
    <col min="28" max="28" width="11.42578125" style="5"/>
    <col min="29" max="29" width="14.7109375" style="5" bestFit="1" customWidth="1"/>
    <col min="30" max="30" width="13.7109375" style="5" bestFit="1" customWidth="1"/>
    <col min="31" max="31" width="13" style="5" bestFit="1" customWidth="1"/>
    <col min="32" max="32" width="12.140625" style="5" bestFit="1" customWidth="1"/>
    <col min="33" max="16384" width="11.42578125" style="5"/>
  </cols>
  <sheetData>
    <row r="1" spans="1:32" ht="15.75" x14ac:dyDescent="0.25">
      <c r="A1" s="1" t="s">
        <v>0</v>
      </c>
      <c r="B1" s="2"/>
      <c r="C1" s="1"/>
      <c r="D1" s="1"/>
      <c r="E1" s="1" t="s">
        <v>1</v>
      </c>
      <c r="F1" s="1"/>
      <c r="G1" s="1" t="s">
        <v>2</v>
      </c>
      <c r="H1" s="1"/>
      <c r="I1" s="1" t="s">
        <v>3</v>
      </c>
      <c r="J1" s="1"/>
      <c r="K1" s="1" t="s">
        <v>3</v>
      </c>
      <c r="L1" s="1"/>
      <c r="M1" s="1"/>
      <c r="N1" s="1"/>
      <c r="O1" s="3"/>
      <c r="P1" s="4"/>
      <c r="Q1" s="4"/>
    </row>
    <row r="2" spans="1:32" ht="15.75" x14ac:dyDescent="0.25">
      <c r="A2" s="1" t="s">
        <v>4</v>
      </c>
      <c r="B2" s="2"/>
      <c r="C2" s="1"/>
      <c r="D2" s="1"/>
      <c r="E2" s="1">
        <v>59.89</v>
      </c>
      <c r="F2" s="1"/>
      <c r="G2" s="1">
        <v>60.35</v>
      </c>
      <c r="H2" s="1"/>
      <c r="I2" s="1">
        <f>+G3</f>
        <v>62.21</v>
      </c>
      <c r="J2" s="1"/>
      <c r="K2" s="1">
        <f>+I3</f>
        <v>64.468999999999994</v>
      </c>
      <c r="L2" s="1"/>
      <c r="M2" s="1"/>
      <c r="N2" s="1"/>
      <c r="O2" s="3"/>
      <c r="P2" s="4"/>
      <c r="Q2" s="4"/>
    </row>
    <row r="3" spans="1:32" ht="15.75" x14ac:dyDescent="0.25">
      <c r="A3" s="1"/>
      <c r="B3" s="2"/>
      <c r="C3" s="1"/>
      <c r="D3" s="1"/>
      <c r="E3" s="1">
        <v>60.35</v>
      </c>
      <c r="F3" s="1"/>
      <c r="G3" s="1">
        <v>62.21</v>
      </c>
      <c r="H3" s="1"/>
      <c r="I3" s="1">
        <v>64.468999999999994</v>
      </c>
      <c r="J3" s="1"/>
      <c r="K3" s="1">
        <v>66.84</v>
      </c>
      <c r="L3" s="1"/>
      <c r="M3" s="1"/>
      <c r="N3" s="1"/>
      <c r="O3" s="3"/>
      <c r="P3" s="4"/>
      <c r="Q3" s="4"/>
      <c r="T3" s="7"/>
    </row>
    <row r="4" spans="1:32" ht="16.5" thickBot="1" x14ac:dyDescent="0.3">
      <c r="A4" s="1" t="s">
        <v>5</v>
      </c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"/>
      <c r="P4" s="4"/>
      <c r="Q4" s="4"/>
    </row>
    <row r="5" spans="1:32" ht="13.5" thickBot="1" x14ac:dyDescent="0.25">
      <c r="A5" s="203" t="s">
        <v>6</v>
      </c>
      <c r="B5" s="8" t="s">
        <v>7</v>
      </c>
      <c r="C5" s="9" t="s">
        <v>8</v>
      </c>
      <c r="D5" s="10" t="s">
        <v>9</v>
      </c>
      <c r="E5" s="10" t="s">
        <v>9</v>
      </c>
      <c r="F5" s="10" t="s">
        <v>9</v>
      </c>
      <c r="G5" s="10"/>
      <c r="H5" s="10" t="s">
        <v>9</v>
      </c>
      <c r="I5" s="10"/>
      <c r="J5" s="10" t="s">
        <v>9</v>
      </c>
      <c r="K5" s="10"/>
      <c r="L5" s="10" t="s">
        <v>9</v>
      </c>
      <c r="M5" s="206" t="s">
        <v>10</v>
      </c>
      <c r="N5" s="207"/>
      <c r="O5" s="207"/>
      <c r="P5" s="207"/>
      <c r="Q5" s="208"/>
      <c r="R5" s="206" t="s">
        <v>11</v>
      </c>
      <c r="S5" s="207"/>
      <c r="T5" s="207"/>
      <c r="U5" s="207"/>
      <c r="V5" s="208"/>
      <c r="W5" s="206" t="s">
        <v>12</v>
      </c>
      <c r="X5" s="207"/>
      <c r="Y5" s="207"/>
      <c r="Z5" s="207"/>
      <c r="AA5" s="208"/>
      <c r="AB5" s="206" t="s">
        <v>13</v>
      </c>
      <c r="AC5" s="207"/>
      <c r="AD5" s="207"/>
      <c r="AE5" s="207"/>
      <c r="AF5" s="208"/>
    </row>
    <row r="6" spans="1:32" ht="13.5" thickBot="1" x14ac:dyDescent="0.25">
      <c r="A6" s="204"/>
      <c r="B6" s="11" t="s">
        <v>14</v>
      </c>
      <c r="C6" s="12"/>
      <c r="D6" s="13"/>
      <c r="E6" s="13" t="s">
        <v>15</v>
      </c>
      <c r="F6" s="13"/>
      <c r="G6" s="13"/>
      <c r="H6" s="13"/>
      <c r="I6" s="13"/>
      <c r="J6" s="13"/>
      <c r="K6" s="13"/>
      <c r="L6" s="13"/>
      <c r="M6" s="201" t="s">
        <v>16</v>
      </c>
      <c r="N6" s="209" t="s">
        <v>17</v>
      </c>
      <c r="O6" s="209"/>
      <c r="P6" s="209" t="s">
        <v>18</v>
      </c>
      <c r="Q6" s="210"/>
      <c r="R6" s="201" t="s">
        <v>16</v>
      </c>
      <c r="S6" s="196" t="s">
        <v>17</v>
      </c>
      <c r="T6" s="196"/>
      <c r="U6" s="196" t="s">
        <v>18</v>
      </c>
      <c r="V6" s="197"/>
      <c r="W6" s="201" t="s">
        <v>16</v>
      </c>
      <c r="X6" s="196" t="s">
        <v>17</v>
      </c>
      <c r="Y6" s="196"/>
      <c r="Z6" s="196" t="s">
        <v>18</v>
      </c>
      <c r="AA6" s="197"/>
      <c r="AB6" s="201" t="s">
        <v>16</v>
      </c>
      <c r="AC6" s="196" t="s">
        <v>17</v>
      </c>
      <c r="AD6" s="196"/>
      <c r="AE6" s="196" t="s">
        <v>18</v>
      </c>
      <c r="AF6" s="197"/>
    </row>
    <row r="7" spans="1:32" ht="13.5" thickBot="1" x14ac:dyDescent="0.25">
      <c r="A7" s="205"/>
      <c r="B7" s="14" t="s">
        <v>19</v>
      </c>
      <c r="C7" s="15" t="s">
        <v>20</v>
      </c>
      <c r="D7" s="16">
        <v>43830</v>
      </c>
      <c r="E7" s="16" t="s">
        <v>21</v>
      </c>
      <c r="F7" s="16">
        <v>43861</v>
      </c>
      <c r="G7" s="16"/>
      <c r="H7" s="16">
        <v>43890</v>
      </c>
      <c r="I7" s="16"/>
      <c r="J7" s="16">
        <v>43921</v>
      </c>
      <c r="K7" s="16"/>
      <c r="L7" s="16">
        <v>43951</v>
      </c>
      <c r="M7" s="202"/>
      <c r="N7" s="17" t="s">
        <v>22</v>
      </c>
      <c r="O7" s="17" t="s">
        <v>23</v>
      </c>
      <c r="P7" s="18" t="s">
        <v>22</v>
      </c>
      <c r="Q7" s="17" t="s">
        <v>23</v>
      </c>
      <c r="R7" s="202"/>
      <c r="S7" s="19" t="s">
        <v>22</v>
      </c>
      <c r="T7" s="19" t="s">
        <v>23</v>
      </c>
      <c r="U7" s="20" t="s">
        <v>22</v>
      </c>
      <c r="V7" s="19" t="s">
        <v>23</v>
      </c>
      <c r="W7" s="202"/>
      <c r="X7" s="19" t="s">
        <v>22</v>
      </c>
      <c r="Y7" s="19" t="s">
        <v>23</v>
      </c>
      <c r="Z7" s="20" t="s">
        <v>22</v>
      </c>
      <c r="AA7" s="19" t="s">
        <v>23</v>
      </c>
      <c r="AB7" s="202"/>
      <c r="AC7" s="19" t="s">
        <v>22</v>
      </c>
      <c r="AD7" s="19" t="s">
        <v>23</v>
      </c>
      <c r="AE7" s="20" t="s">
        <v>22</v>
      </c>
      <c r="AF7" s="19" t="s">
        <v>23</v>
      </c>
    </row>
    <row r="8" spans="1:32" ht="13.5" thickBot="1" x14ac:dyDescent="0.25">
      <c r="A8" s="21" t="s">
        <v>24</v>
      </c>
      <c r="B8" s="22"/>
      <c r="C8" s="23"/>
      <c r="D8" s="24">
        <f>(D9+D12)</f>
        <v>8240736</v>
      </c>
      <c r="E8" s="24"/>
      <c r="F8" s="24">
        <f>(F9+F12)</f>
        <v>8233779.5388699993</v>
      </c>
      <c r="G8" s="24"/>
      <c r="H8" s="24">
        <f>(H9+H12)</f>
        <v>8226823.0777399996</v>
      </c>
      <c r="I8" s="24"/>
      <c r="J8" s="24">
        <f>+J9+J12</f>
        <v>8185349.3613900002</v>
      </c>
      <c r="K8" s="25"/>
      <c r="L8" s="25">
        <f>+L9+L12</f>
        <v>8176147.1614599992</v>
      </c>
      <c r="M8" s="26">
        <f t="shared" ref="M8:AF8" si="0">(M9+M12)</f>
        <v>0</v>
      </c>
      <c r="N8" s="24">
        <f t="shared" si="0"/>
        <v>6956.4611300000006</v>
      </c>
      <c r="O8" s="27">
        <f t="shared" si="0"/>
        <v>247448.14890999999</v>
      </c>
      <c r="P8" s="25">
        <f t="shared" si="0"/>
        <v>6956.4611300000006</v>
      </c>
      <c r="Q8" s="24">
        <f t="shared" si="0"/>
        <v>247448.14890999999</v>
      </c>
      <c r="R8" s="26">
        <f t="shared" si="0"/>
        <v>0</v>
      </c>
      <c r="S8" s="28">
        <f t="shared" si="0"/>
        <v>81197.749809999994</v>
      </c>
      <c r="T8" s="29">
        <f t="shared" si="0"/>
        <v>133366.98606</v>
      </c>
      <c r="U8" s="30">
        <f t="shared" si="0"/>
        <v>81197.749809999994</v>
      </c>
      <c r="V8" s="28">
        <f t="shared" si="0"/>
        <v>133366.98606</v>
      </c>
      <c r="W8" s="26">
        <f t="shared" si="0"/>
        <v>0</v>
      </c>
      <c r="X8" s="28">
        <f t="shared" si="0"/>
        <v>41473.716350000002</v>
      </c>
      <c r="Y8" s="29">
        <f t="shared" si="0"/>
        <v>57624.135680000007</v>
      </c>
      <c r="Z8" s="30">
        <f t="shared" si="0"/>
        <v>41473.716350000002</v>
      </c>
      <c r="AA8" s="28">
        <f t="shared" si="0"/>
        <v>57624.135680000007</v>
      </c>
      <c r="AB8" s="26">
        <f t="shared" si="0"/>
        <v>0</v>
      </c>
      <c r="AC8" s="28">
        <f t="shared" si="0"/>
        <v>9202.1999299999989</v>
      </c>
      <c r="AD8" s="29">
        <f t="shared" si="0"/>
        <v>5292.4759999999997</v>
      </c>
      <c r="AE8" s="30">
        <f t="shared" si="0"/>
        <v>9202.1999299999989</v>
      </c>
      <c r="AF8" s="28">
        <f t="shared" si="0"/>
        <v>5292.4759999999997</v>
      </c>
    </row>
    <row r="9" spans="1:32" ht="13.5" thickTop="1" x14ac:dyDescent="0.2">
      <c r="A9" s="31" t="s">
        <v>25</v>
      </c>
      <c r="B9" s="32"/>
      <c r="C9" s="32"/>
      <c r="D9" s="32">
        <f>+D10+D11</f>
        <v>2538337</v>
      </c>
      <c r="E9" s="32"/>
      <c r="F9" s="33">
        <f>+F10+F11</f>
        <v>2531866.6348899999</v>
      </c>
      <c r="G9" s="33"/>
      <c r="H9" s="33">
        <f>+H10+H11</f>
        <v>2525396.2697799997</v>
      </c>
      <c r="I9" s="33"/>
      <c r="J9" s="33">
        <f>+J10+J11</f>
        <v>2518925.9046700001</v>
      </c>
      <c r="K9" s="33"/>
      <c r="L9" s="33">
        <f>+L11++L10</f>
        <v>2512455.5395599999</v>
      </c>
      <c r="M9" s="33">
        <f t="shared" ref="M9:P9" si="1">SUM(M10:M11)</f>
        <v>0</v>
      </c>
      <c r="N9" s="33">
        <f>+N10+N11</f>
        <v>6470.3651100000006</v>
      </c>
      <c r="O9" s="33">
        <f>+O10+O11</f>
        <v>60375.398280000001</v>
      </c>
      <c r="P9" s="33">
        <f t="shared" si="1"/>
        <v>6470.3651100000006</v>
      </c>
      <c r="Q9" s="33">
        <f>+Q10+Q11</f>
        <v>60375.398280000001</v>
      </c>
      <c r="R9" s="33">
        <f t="shared" ref="R9" si="2">SUM(R10:R11)</f>
        <v>0</v>
      </c>
      <c r="S9" s="33">
        <f>+S10+S11</f>
        <v>6470.3651099999997</v>
      </c>
      <c r="T9" s="33">
        <f>+T10+T11</f>
        <v>47919.014009999999</v>
      </c>
      <c r="U9" s="33">
        <f t="shared" ref="U9" si="3">SUM(U10:U11)</f>
        <v>6470.3651099999997</v>
      </c>
      <c r="V9" s="33">
        <f>+V10+V11</f>
        <v>47919.014009999999</v>
      </c>
      <c r="W9" s="33">
        <f t="shared" ref="W9" si="4">SUM(W10:W11)</f>
        <v>0</v>
      </c>
      <c r="X9" s="33">
        <f>+X10+X11</f>
        <v>6470.3651099999997</v>
      </c>
      <c r="Y9" s="33">
        <f>+Y10+Y11</f>
        <v>49961.409100000004</v>
      </c>
      <c r="Z9" s="33">
        <f t="shared" ref="Z9" si="5">SUM(Z10:Z11)</f>
        <v>6470.3651099999997</v>
      </c>
      <c r="AA9" s="33">
        <f>+AA10+AA11</f>
        <v>49961.409100000004</v>
      </c>
      <c r="AB9" s="34">
        <f t="shared" ref="AB9" si="6">SUM(AB10:AB11)</f>
        <v>0</v>
      </c>
      <c r="AC9" s="33">
        <f>+AC10+AC11</f>
        <v>6470.3651099999997</v>
      </c>
      <c r="AD9" s="33">
        <f>+AD10+AD11</f>
        <v>4053.3746599999999</v>
      </c>
      <c r="AE9" s="33">
        <f t="shared" ref="AE9" si="7">SUM(AE10:AE11)</f>
        <v>6470.3651099999997</v>
      </c>
      <c r="AF9" s="33">
        <f>+AF10+AF11</f>
        <v>4053.3746599999999</v>
      </c>
    </row>
    <row r="10" spans="1:32" ht="15" x14ac:dyDescent="0.25">
      <c r="A10" s="35" t="s">
        <v>26</v>
      </c>
      <c r="B10" s="36" t="s">
        <v>27</v>
      </c>
      <c r="C10" s="36" t="s">
        <v>28</v>
      </c>
      <c r="D10" s="37">
        <v>1674593</v>
      </c>
      <c r="E10" s="38"/>
      <c r="F10" s="38">
        <f>+D10+M10-N10</f>
        <v>1674593</v>
      </c>
      <c r="G10" s="38"/>
      <c r="H10" s="38">
        <f>+F10+M10-N10</f>
        <v>1674593</v>
      </c>
      <c r="I10" s="38"/>
      <c r="J10" s="38">
        <f t="shared" ref="J10:J45" si="8">+H10+W10-X10</f>
        <v>1674593</v>
      </c>
      <c r="K10" s="38"/>
      <c r="L10" s="38">
        <f>+J10-AC10</f>
        <v>1674593</v>
      </c>
      <c r="M10" s="39">
        <v>0</v>
      </c>
      <c r="N10" s="40">
        <v>0</v>
      </c>
      <c r="O10" s="41">
        <f>56090275.52/1000</f>
        <v>56090.275520000003</v>
      </c>
      <c r="P10" s="39">
        <f>+N10</f>
        <v>0</v>
      </c>
      <c r="Q10" s="42">
        <f>+O10</f>
        <v>56090.275520000003</v>
      </c>
      <c r="R10" s="39">
        <v>0</v>
      </c>
      <c r="S10" s="43"/>
      <c r="T10" s="43">
        <v>44078.494890000002</v>
      </c>
      <c r="U10" s="44">
        <f>+S10</f>
        <v>0</v>
      </c>
      <c r="V10" s="45">
        <f>+T10</f>
        <v>44078.494890000002</v>
      </c>
      <c r="W10" s="39">
        <v>0</v>
      </c>
      <c r="X10" s="43"/>
      <c r="Y10" s="43">
        <v>45603.980150000003</v>
      </c>
      <c r="Z10" s="44">
        <f>+X10</f>
        <v>0</v>
      </c>
      <c r="AA10" s="45">
        <f>+Y10</f>
        <v>45603.980150000003</v>
      </c>
      <c r="AB10" s="39">
        <v>0</v>
      </c>
      <c r="AC10" s="43">
        <v>0</v>
      </c>
      <c r="AD10" s="43">
        <v>0</v>
      </c>
      <c r="AE10" s="44">
        <v>0</v>
      </c>
      <c r="AF10" s="45">
        <v>0</v>
      </c>
    </row>
    <row r="11" spans="1:32" ht="15" x14ac:dyDescent="0.25">
      <c r="A11" s="35" t="s">
        <v>29</v>
      </c>
      <c r="B11" s="46" t="s">
        <v>30</v>
      </c>
      <c r="C11" s="36" t="s">
        <v>28</v>
      </c>
      <c r="D11" s="47">
        <v>863744</v>
      </c>
      <c r="E11" s="48"/>
      <c r="F11" s="38">
        <f>+D11+M11-N11</f>
        <v>857273.63488999999</v>
      </c>
      <c r="G11" s="38"/>
      <c r="H11" s="38">
        <f>+F11+M11-N11</f>
        <v>850803.26977999997</v>
      </c>
      <c r="I11" s="38"/>
      <c r="J11" s="38">
        <f t="shared" si="8"/>
        <v>844332.90466999996</v>
      </c>
      <c r="K11" s="38"/>
      <c r="L11" s="38">
        <f>+J11-AC11</f>
        <v>837862.53955999995</v>
      </c>
      <c r="M11" s="49">
        <v>0</v>
      </c>
      <c r="N11" s="42">
        <f>6470365.11/1000</f>
        <v>6470.3651100000006</v>
      </c>
      <c r="O11" s="50">
        <f>4285122.76/1000</f>
        <v>4285.1227600000002</v>
      </c>
      <c r="P11" s="39">
        <f>+N11</f>
        <v>6470.3651100000006</v>
      </c>
      <c r="Q11" s="42">
        <f>+O11</f>
        <v>4285.1227600000002</v>
      </c>
      <c r="R11" s="49">
        <v>0</v>
      </c>
      <c r="S11" s="45">
        <v>6470.3651099999997</v>
      </c>
      <c r="T11" s="51">
        <v>3840.5191199999999</v>
      </c>
      <c r="U11" s="44">
        <f>+S11</f>
        <v>6470.3651099999997</v>
      </c>
      <c r="V11" s="45">
        <f>+T11</f>
        <v>3840.5191199999999</v>
      </c>
      <c r="W11" s="49">
        <v>0</v>
      </c>
      <c r="X11" s="45">
        <v>6470.3651099999997</v>
      </c>
      <c r="Y11" s="51">
        <v>4357.4289500000004</v>
      </c>
      <c r="Z11" s="44">
        <f>+X11</f>
        <v>6470.3651099999997</v>
      </c>
      <c r="AA11" s="45">
        <f>+Y11</f>
        <v>4357.4289500000004</v>
      </c>
      <c r="AB11" s="49">
        <v>0</v>
      </c>
      <c r="AC11" s="45">
        <v>6470.3651099999997</v>
      </c>
      <c r="AD11" s="51">
        <v>4053.3746599999999</v>
      </c>
      <c r="AE11" s="44">
        <f>+AC11</f>
        <v>6470.3651099999997</v>
      </c>
      <c r="AF11" s="45">
        <f>+AD11</f>
        <v>4053.3746599999999</v>
      </c>
    </row>
    <row r="12" spans="1:32" x14ac:dyDescent="0.2">
      <c r="A12" s="52" t="s">
        <v>31</v>
      </c>
      <c r="B12" s="53"/>
      <c r="C12" s="54"/>
      <c r="D12" s="55">
        <f>SUM(D13:D18)</f>
        <v>5702399</v>
      </c>
      <c r="E12" s="55"/>
      <c r="F12" s="55">
        <f>SUM(F13:F18)</f>
        <v>5701912.9039799999</v>
      </c>
      <c r="G12" s="55"/>
      <c r="H12" s="55">
        <f>SUM(H13:H18)</f>
        <v>5701426.8079599999</v>
      </c>
      <c r="I12" s="55"/>
      <c r="J12" s="55">
        <f>SUM(J13:J18)</f>
        <v>5666423.4567200001</v>
      </c>
      <c r="K12" s="55"/>
      <c r="L12" s="55">
        <f>SUM(L13:L18)</f>
        <v>5663691.6218999997</v>
      </c>
      <c r="M12" s="56">
        <f>SUM(M13:M17)</f>
        <v>0</v>
      </c>
      <c r="N12" s="55">
        <f>SUM(N13:N18)</f>
        <v>486.09602000000001</v>
      </c>
      <c r="O12" s="57">
        <f>SUM(O13:O18)</f>
        <v>187072.75062999999</v>
      </c>
      <c r="P12" s="58">
        <f>SUM(P13:P18)</f>
        <v>486.09602000000001</v>
      </c>
      <c r="Q12" s="55">
        <f>SUM(Q13:Q18)</f>
        <v>187072.75062999999</v>
      </c>
      <c r="R12" s="56">
        <f>SUM(R13:R17)</f>
        <v>0</v>
      </c>
      <c r="S12" s="59">
        <f>SUM(S13:S18)</f>
        <v>74727.384699999995</v>
      </c>
      <c r="T12" s="60">
        <f>SUM(T13:T18)</f>
        <v>85447.972049999997</v>
      </c>
      <c r="U12" s="61">
        <f>SUM(U13:U18)</f>
        <v>74727.384699999995</v>
      </c>
      <c r="V12" s="59">
        <f>SUM(V13:V18)</f>
        <v>85447.972049999997</v>
      </c>
      <c r="W12" s="56">
        <f>SUM(W13:W17)</f>
        <v>0</v>
      </c>
      <c r="X12" s="59">
        <f>SUM(X13:X18)</f>
        <v>35003.351240000004</v>
      </c>
      <c r="Y12" s="60">
        <f>SUM(Y13:Y18)</f>
        <v>7662.7265799999996</v>
      </c>
      <c r="Z12" s="61">
        <f>SUM(Z13:Z18)</f>
        <v>35003.351240000004</v>
      </c>
      <c r="AA12" s="59">
        <f>SUM(AA13:AA18)</f>
        <v>7662.7265799999996</v>
      </c>
      <c r="AB12" s="56">
        <f>SUM(AB13:AB17)</f>
        <v>0</v>
      </c>
      <c r="AC12" s="59">
        <f>SUM(AC13:AC18)</f>
        <v>2731.83482</v>
      </c>
      <c r="AD12" s="60">
        <f>SUM(AD13:AD18)</f>
        <v>1239.1013399999999</v>
      </c>
      <c r="AE12" s="61">
        <f>SUM(AE13:AE18)</f>
        <v>2731.83482</v>
      </c>
      <c r="AF12" s="59">
        <f>SUM(AF13:AF18)</f>
        <v>1239.1013399999999</v>
      </c>
    </row>
    <row r="13" spans="1:32" ht="15" x14ac:dyDescent="0.25">
      <c r="A13" s="35" t="s">
        <v>32</v>
      </c>
      <c r="B13" s="36"/>
      <c r="C13" s="36" t="s">
        <v>28</v>
      </c>
      <c r="D13" s="42">
        <v>10766</v>
      </c>
      <c r="E13" s="49"/>
      <c r="F13" s="38">
        <f t="shared" ref="F13:F18" si="9">+D13+M13-N13</f>
        <v>10766</v>
      </c>
      <c r="G13" s="38"/>
      <c r="H13" s="38">
        <f t="shared" ref="H13:H18" si="10">+F13+M13-N13</f>
        <v>10766</v>
      </c>
      <c r="I13" s="38"/>
      <c r="J13" s="38">
        <f t="shared" si="8"/>
        <v>10766</v>
      </c>
      <c r="K13" s="38"/>
      <c r="L13" s="38">
        <f t="shared" ref="L13:L18" si="11">+J13-AC13</f>
        <v>10766</v>
      </c>
      <c r="M13" s="38">
        <v>0</v>
      </c>
      <c r="N13" s="62">
        <v>0</v>
      </c>
      <c r="O13" s="63">
        <v>0</v>
      </c>
      <c r="P13" s="39">
        <f t="shared" ref="P13:Q18" si="12">+N13</f>
        <v>0</v>
      </c>
      <c r="Q13" s="42">
        <f t="shared" si="12"/>
        <v>0</v>
      </c>
      <c r="R13" s="38">
        <v>0</v>
      </c>
      <c r="S13" s="64">
        <v>0</v>
      </c>
      <c r="T13" s="65">
        <v>0</v>
      </c>
      <c r="U13" s="44">
        <f t="shared" ref="U13:V18" si="13">+S13</f>
        <v>0</v>
      </c>
      <c r="V13" s="45">
        <f t="shared" si="13"/>
        <v>0</v>
      </c>
      <c r="W13" s="38">
        <v>0</v>
      </c>
      <c r="X13" s="64">
        <v>0</v>
      </c>
      <c r="Y13" s="65">
        <v>0</v>
      </c>
      <c r="Z13" s="44">
        <f t="shared" ref="Z13:AA15" si="14">+X13</f>
        <v>0</v>
      </c>
      <c r="AA13" s="45">
        <f t="shared" si="14"/>
        <v>0</v>
      </c>
      <c r="AB13" s="38">
        <v>0</v>
      </c>
      <c r="AC13" s="64"/>
      <c r="AD13" s="65"/>
      <c r="AE13" s="44"/>
      <c r="AF13" s="45"/>
    </row>
    <row r="14" spans="1:32" ht="15" x14ac:dyDescent="0.25">
      <c r="A14" s="66" t="s">
        <v>33</v>
      </c>
      <c r="B14" s="46" t="s">
        <v>34</v>
      </c>
      <c r="C14" s="36" t="s">
        <v>28</v>
      </c>
      <c r="D14" s="42">
        <v>55850</v>
      </c>
      <c r="E14" s="49"/>
      <c r="F14" s="38">
        <f t="shared" si="9"/>
        <v>55850</v>
      </c>
      <c r="G14" s="38"/>
      <c r="H14" s="38">
        <f t="shared" si="10"/>
        <v>55850</v>
      </c>
      <c r="I14" s="38"/>
      <c r="J14" s="38">
        <f>+H14+W14-X14</f>
        <v>54103.407420000003</v>
      </c>
      <c r="K14" s="38"/>
      <c r="L14" s="38">
        <f t="shared" si="11"/>
        <v>52330.615950000007</v>
      </c>
      <c r="M14" s="49">
        <v>0</v>
      </c>
      <c r="N14" s="42">
        <v>0</v>
      </c>
      <c r="O14" s="50">
        <v>0</v>
      </c>
      <c r="P14" s="39">
        <f t="shared" si="12"/>
        <v>0</v>
      </c>
      <c r="Q14" s="42">
        <f t="shared" si="12"/>
        <v>0</v>
      </c>
      <c r="R14" s="49">
        <v>0</v>
      </c>
      <c r="S14" s="45">
        <v>3416.13148</v>
      </c>
      <c r="T14" s="51">
        <v>1652.2892999999999</v>
      </c>
      <c r="U14" s="44">
        <f t="shared" si="13"/>
        <v>3416.13148</v>
      </c>
      <c r="V14" s="45">
        <f t="shared" si="13"/>
        <v>1652.2892999999999</v>
      </c>
      <c r="W14" s="49">
        <v>0</v>
      </c>
      <c r="X14" s="45">
        <v>1746.59258</v>
      </c>
      <c r="Y14" s="51">
        <v>787.61780999999996</v>
      </c>
      <c r="Z14" s="44">
        <f t="shared" si="14"/>
        <v>1746.59258</v>
      </c>
      <c r="AA14" s="45">
        <f t="shared" si="14"/>
        <v>787.61780999999996</v>
      </c>
      <c r="AB14" s="49">
        <v>0</v>
      </c>
      <c r="AC14" s="45">
        <v>1772.7914699999999</v>
      </c>
      <c r="AD14" s="51">
        <v>761.41891999999996</v>
      </c>
      <c r="AE14" s="44">
        <f>+AC14</f>
        <v>1772.7914699999999</v>
      </c>
      <c r="AF14" s="45">
        <f>+AD14</f>
        <v>761.41891999999996</v>
      </c>
    </row>
    <row r="15" spans="1:32" ht="15" x14ac:dyDescent="0.25">
      <c r="A15" s="67" t="s">
        <v>35</v>
      </c>
      <c r="B15" s="68" t="s">
        <v>36</v>
      </c>
      <c r="C15" s="36" t="s">
        <v>28</v>
      </c>
      <c r="D15" s="42">
        <v>101112</v>
      </c>
      <c r="E15" s="49"/>
      <c r="F15" s="38">
        <f t="shared" si="9"/>
        <v>101112</v>
      </c>
      <c r="G15" s="38"/>
      <c r="H15" s="38">
        <f t="shared" si="10"/>
        <v>101112</v>
      </c>
      <c r="I15" s="38"/>
      <c r="J15" s="38">
        <f t="shared" si="8"/>
        <v>98234.869919999997</v>
      </c>
      <c r="K15" s="38"/>
      <c r="L15" s="38">
        <f t="shared" si="11"/>
        <v>97275.82656999999</v>
      </c>
      <c r="M15" s="49">
        <v>0</v>
      </c>
      <c r="N15" s="42">
        <v>0</v>
      </c>
      <c r="O15" s="50">
        <v>0</v>
      </c>
      <c r="P15" s="39">
        <f t="shared" si="12"/>
        <v>0</v>
      </c>
      <c r="Q15" s="42">
        <f t="shared" si="12"/>
        <v>0</v>
      </c>
      <c r="R15" s="49">
        <v>0</v>
      </c>
      <c r="S15" s="45"/>
      <c r="T15" s="51"/>
      <c r="U15" s="44">
        <f t="shared" si="13"/>
        <v>0</v>
      </c>
      <c r="V15" s="45">
        <f t="shared" si="13"/>
        <v>0</v>
      </c>
      <c r="W15" s="49">
        <v>0</v>
      </c>
      <c r="X15" s="45">
        <v>2877.1300799999999</v>
      </c>
      <c r="Y15" s="51">
        <v>1477.6614300000001</v>
      </c>
      <c r="Z15" s="44">
        <f t="shared" si="14"/>
        <v>2877.1300799999999</v>
      </c>
      <c r="AA15" s="45">
        <f t="shared" si="14"/>
        <v>1477.6614300000001</v>
      </c>
      <c r="AB15" s="49">
        <v>0</v>
      </c>
      <c r="AC15" s="45">
        <f>959043.35/1000</f>
        <v>959.04335000000003</v>
      </c>
      <c r="AD15" s="51">
        <v>477.68241999999998</v>
      </c>
      <c r="AE15" s="44">
        <f>+AC15</f>
        <v>959.04335000000003</v>
      </c>
      <c r="AF15" s="45">
        <f>+AD15</f>
        <v>477.68241999999998</v>
      </c>
    </row>
    <row r="16" spans="1:32" ht="15" x14ac:dyDescent="0.25">
      <c r="A16" s="35" t="s">
        <v>37</v>
      </c>
      <c r="B16" s="36" t="s">
        <v>38</v>
      </c>
      <c r="C16" s="36" t="s">
        <v>28</v>
      </c>
      <c r="D16" s="42">
        <v>4045</v>
      </c>
      <c r="E16" s="49"/>
      <c r="F16" s="38">
        <f t="shared" si="9"/>
        <v>3558.90398</v>
      </c>
      <c r="G16" s="38"/>
      <c r="H16" s="38">
        <f t="shared" si="10"/>
        <v>3072.8079600000001</v>
      </c>
      <c r="I16" s="38"/>
      <c r="J16" s="38">
        <f t="shared" si="8"/>
        <v>3072.8079600000001</v>
      </c>
      <c r="K16" s="38"/>
      <c r="L16" s="38">
        <f t="shared" si="11"/>
        <v>3072.8079600000001</v>
      </c>
      <c r="M16" s="49">
        <v>0</v>
      </c>
      <c r="N16" s="42">
        <f>486096.02/1000</f>
        <v>486.09602000000001</v>
      </c>
      <c r="O16" s="50">
        <f>175750.63/1000</f>
        <v>175.75063</v>
      </c>
      <c r="P16" s="39">
        <f t="shared" si="12"/>
        <v>486.09602000000001</v>
      </c>
      <c r="Q16" s="42">
        <f t="shared" si="12"/>
        <v>175.75063</v>
      </c>
      <c r="R16" s="49">
        <v>0</v>
      </c>
      <c r="S16" s="45"/>
      <c r="T16" s="51"/>
      <c r="U16" s="44">
        <f t="shared" si="13"/>
        <v>0</v>
      </c>
      <c r="V16" s="45">
        <f t="shared" si="13"/>
        <v>0</v>
      </c>
      <c r="W16" s="49">
        <v>0</v>
      </c>
      <c r="X16" s="45"/>
      <c r="Y16" s="51"/>
      <c r="Z16" s="44"/>
      <c r="AA16" s="45"/>
      <c r="AB16" s="49">
        <v>0</v>
      </c>
      <c r="AC16" s="45">
        <v>0</v>
      </c>
      <c r="AD16" s="51">
        <v>0</v>
      </c>
      <c r="AE16" s="44">
        <v>0</v>
      </c>
      <c r="AF16" s="45">
        <v>0</v>
      </c>
    </row>
    <row r="17" spans="1:32" ht="15" x14ac:dyDescent="0.25">
      <c r="A17" s="35" t="s">
        <v>39</v>
      </c>
      <c r="B17" s="46" t="s">
        <v>40</v>
      </c>
      <c r="C17" s="36" t="s">
        <v>28</v>
      </c>
      <c r="D17" s="42">
        <v>3913244</v>
      </c>
      <c r="E17" s="49"/>
      <c r="F17" s="38">
        <f t="shared" si="9"/>
        <v>3913244</v>
      </c>
      <c r="G17" s="38"/>
      <c r="H17" s="38">
        <f t="shared" si="10"/>
        <v>3913244</v>
      </c>
      <c r="I17" s="38"/>
      <c r="J17" s="38">
        <f t="shared" si="8"/>
        <v>3913244</v>
      </c>
      <c r="K17" s="38"/>
      <c r="L17" s="38">
        <f t="shared" si="11"/>
        <v>3913244</v>
      </c>
      <c r="M17" s="49">
        <v>0</v>
      </c>
      <c r="N17" s="42">
        <v>0</v>
      </c>
      <c r="O17" s="50">
        <v>186897</v>
      </c>
      <c r="P17" s="39">
        <f t="shared" si="12"/>
        <v>0</v>
      </c>
      <c r="Q17" s="42">
        <f t="shared" si="12"/>
        <v>186897</v>
      </c>
      <c r="R17" s="49">
        <v>0</v>
      </c>
      <c r="S17" s="45"/>
      <c r="T17" s="51">
        <v>71624.999909999999</v>
      </c>
      <c r="U17" s="44">
        <f t="shared" si="13"/>
        <v>0</v>
      </c>
      <c r="V17" s="45">
        <f t="shared" si="13"/>
        <v>71624.999909999999</v>
      </c>
      <c r="W17" s="49">
        <v>0</v>
      </c>
      <c r="X17" s="45"/>
      <c r="Y17" s="51"/>
      <c r="Z17" s="44"/>
      <c r="AA17" s="45"/>
      <c r="AB17" s="49">
        <v>0</v>
      </c>
      <c r="AC17" s="45">
        <v>0</v>
      </c>
      <c r="AD17" s="51">
        <v>0</v>
      </c>
      <c r="AE17" s="44">
        <v>0</v>
      </c>
      <c r="AF17" s="45">
        <v>0</v>
      </c>
    </row>
    <row r="18" spans="1:32" ht="15" x14ac:dyDescent="0.25">
      <c r="A18" s="35" t="s">
        <v>41</v>
      </c>
      <c r="B18" s="36" t="s">
        <v>42</v>
      </c>
      <c r="C18" s="36" t="s">
        <v>28</v>
      </c>
      <c r="D18" s="42">
        <v>1617382</v>
      </c>
      <c r="E18" s="49"/>
      <c r="F18" s="38">
        <f t="shared" si="9"/>
        <v>1617382</v>
      </c>
      <c r="G18" s="38"/>
      <c r="H18" s="38">
        <f t="shared" si="10"/>
        <v>1617382</v>
      </c>
      <c r="I18" s="38"/>
      <c r="J18" s="38">
        <f t="shared" si="8"/>
        <v>1587002.37142</v>
      </c>
      <c r="K18" s="38"/>
      <c r="L18" s="38">
        <f t="shared" si="11"/>
        <v>1587002.37142</v>
      </c>
      <c r="M18" s="69">
        <v>0</v>
      </c>
      <c r="N18" s="42">
        <v>0</v>
      </c>
      <c r="O18" s="50">
        <v>0</v>
      </c>
      <c r="P18" s="39">
        <f t="shared" si="12"/>
        <v>0</v>
      </c>
      <c r="Q18" s="42">
        <f t="shared" si="12"/>
        <v>0</v>
      </c>
      <c r="R18" s="69">
        <v>0</v>
      </c>
      <c r="S18" s="45">
        <f>42832.54191+28478.71131</f>
        <v>71311.253219999999</v>
      </c>
      <c r="T18" s="51">
        <f>7395.75224+4774.9306</f>
        <v>12170.682839999999</v>
      </c>
      <c r="U18" s="44">
        <f t="shared" si="13"/>
        <v>71311.253219999999</v>
      </c>
      <c r="V18" s="45">
        <f t="shared" si="13"/>
        <v>12170.682839999999</v>
      </c>
      <c r="W18" s="69">
        <v>0</v>
      </c>
      <c r="X18" s="45">
        <v>30379.628580000001</v>
      </c>
      <c r="Y18" s="51">
        <v>5397.4473399999997</v>
      </c>
      <c r="Z18" s="44">
        <f>+X18</f>
        <v>30379.628580000001</v>
      </c>
      <c r="AA18" s="45">
        <f>+Y18</f>
        <v>5397.4473399999997</v>
      </c>
      <c r="AB18" s="69">
        <v>0</v>
      </c>
      <c r="AC18" s="45">
        <v>0</v>
      </c>
      <c r="AD18" s="51">
        <v>0</v>
      </c>
      <c r="AE18" s="44">
        <v>0</v>
      </c>
      <c r="AF18" s="45">
        <v>0</v>
      </c>
    </row>
    <row r="19" spans="1:32" ht="13.5" thickBot="1" x14ac:dyDescent="0.25">
      <c r="A19" s="70" t="s">
        <v>43</v>
      </c>
      <c r="B19" s="71"/>
      <c r="C19" s="72"/>
      <c r="D19" s="73">
        <f t="shared" ref="D19:Q19" si="15">SUM(D20:D31)</f>
        <v>10189392</v>
      </c>
      <c r="E19" s="73"/>
      <c r="F19" s="73">
        <f t="shared" si="15"/>
        <v>10303914.017335795</v>
      </c>
      <c r="G19" s="73"/>
      <c r="H19" s="73">
        <f t="shared" ref="H19" si="16">SUM(H20:H31)</f>
        <v>10511743.3447685</v>
      </c>
      <c r="I19" s="73"/>
      <c r="J19" s="73">
        <f>SUM(J20:J31)</f>
        <v>8118052.1325664623</v>
      </c>
      <c r="K19" s="74"/>
      <c r="L19" s="74">
        <f>SUM(L20:L31)</f>
        <v>11302279.058704434</v>
      </c>
      <c r="M19" s="75">
        <f t="shared" si="15"/>
        <v>36264.45781</v>
      </c>
      <c r="N19" s="73">
        <f t="shared" si="15"/>
        <v>0</v>
      </c>
      <c r="O19" s="76">
        <f t="shared" si="15"/>
        <v>0</v>
      </c>
      <c r="P19" s="74">
        <f t="shared" si="15"/>
        <v>0</v>
      </c>
      <c r="Q19" s="77">
        <f t="shared" si="15"/>
        <v>0</v>
      </c>
      <c r="R19" s="75">
        <f t="shared" ref="R19:AF19" si="17">SUM(R20:R31)</f>
        <v>0</v>
      </c>
      <c r="S19" s="78">
        <f t="shared" si="17"/>
        <v>109721.09166000001</v>
      </c>
      <c r="T19" s="79">
        <f t="shared" si="17"/>
        <v>61213.833850000003</v>
      </c>
      <c r="U19" s="80">
        <f t="shared" si="17"/>
        <v>109721.09166000001</v>
      </c>
      <c r="V19" s="81">
        <f t="shared" si="17"/>
        <v>61213.833850000003</v>
      </c>
      <c r="W19" s="75">
        <f t="shared" si="17"/>
        <v>21402.134269999999</v>
      </c>
      <c r="X19" s="78">
        <f t="shared" si="17"/>
        <v>46958.926019999999</v>
      </c>
      <c r="Y19" s="79">
        <f t="shared" si="17"/>
        <v>58183.095409999994</v>
      </c>
      <c r="Z19" s="80">
        <f t="shared" si="17"/>
        <v>0</v>
      </c>
      <c r="AA19" s="81">
        <f t="shared" si="17"/>
        <v>33146.883979999999</v>
      </c>
      <c r="AB19" s="75">
        <f t="shared" si="17"/>
        <v>41625.591939999998</v>
      </c>
      <c r="AC19" s="78">
        <f t="shared" si="17"/>
        <v>6097.7382699999998</v>
      </c>
      <c r="AD19" s="79">
        <f t="shared" si="17"/>
        <v>5590.3787499999999</v>
      </c>
      <c r="AE19" s="80">
        <f t="shared" si="17"/>
        <v>6097.7382699999998</v>
      </c>
      <c r="AF19" s="81">
        <f t="shared" si="17"/>
        <v>5590.3787499999999</v>
      </c>
    </row>
    <row r="20" spans="1:32" ht="15.75" thickTop="1" x14ac:dyDescent="0.25">
      <c r="A20" s="35" t="s">
        <v>44</v>
      </c>
      <c r="B20" s="36"/>
      <c r="C20" s="36" t="s">
        <v>45</v>
      </c>
      <c r="D20" s="42">
        <v>308802</v>
      </c>
      <c r="E20" s="49">
        <f>+D20/$E$2*$E$3</f>
        <v>311173.83035565203</v>
      </c>
      <c r="F20" s="38">
        <f t="shared" ref="F20:F31" si="18">+E20+M20-N20</f>
        <v>347438.28816565202</v>
      </c>
      <c r="G20" s="49">
        <f>+F20*$G$3/$G$2</f>
        <v>358146.41104863648</v>
      </c>
      <c r="H20" s="38">
        <f>+G20+R20-S20</f>
        <v>358146.41104863648</v>
      </c>
      <c r="I20" s="49">
        <f>+H20/$I$2*$I$3</f>
        <v>371151.59900168044</v>
      </c>
      <c r="J20" s="38">
        <f>+I20+W20-X20</f>
        <v>371151.59900168044</v>
      </c>
      <c r="K20" s="38">
        <f>+J20/$K$2*$K$3</f>
        <v>384801.57714982901</v>
      </c>
      <c r="L20" s="38">
        <f>+K20</f>
        <v>384801.57714982901</v>
      </c>
      <c r="M20" s="82">
        <v>36264.45781</v>
      </c>
      <c r="N20" s="40"/>
      <c r="O20" s="41"/>
      <c r="P20" s="39">
        <f t="shared" ref="P20:Q31" si="19">+N20</f>
        <v>0</v>
      </c>
      <c r="Q20" s="42">
        <f t="shared" si="19"/>
        <v>0</v>
      </c>
      <c r="R20" s="82"/>
      <c r="S20" s="43"/>
      <c r="T20" s="43"/>
      <c r="U20" s="44">
        <f t="shared" ref="U20:V31" si="20">+S20</f>
        <v>0</v>
      </c>
      <c r="V20" s="45">
        <f t="shared" si="20"/>
        <v>0</v>
      </c>
      <c r="W20" s="82"/>
      <c r="X20" s="43"/>
      <c r="Y20" s="43">
        <v>33146.883979999999</v>
      </c>
      <c r="Z20" s="44">
        <f t="shared" ref="Z20:AA31" si="21">+X20</f>
        <v>0</v>
      </c>
      <c r="AA20" s="45">
        <f t="shared" si="21"/>
        <v>33146.883979999999</v>
      </c>
      <c r="AB20" s="82"/>
      <c r="AC20" s="43"/>
      <c r="AD20" s="43"/>
      <c r="AE20" s="44"/>
      <c r="AF20" s="45"/>
    </row>
    <row r="21" spans="1:32" ht="15" x14ac:dyDescent="0.25">
      <c r="A21" s="35" t="s">
        <v>46</v>
      </c>
      <c r="B21" s="46">
        <v>49522</v>
      </c>
      <c r="C21" s="36" t="s">
        <v>45</v>
      </c>
      <c r="D21" s="42">
        <v>1053973</v>
      </c>
      <c r="E21" s="49">
        <f t="shared" ref="E21:E28" si="22">+D21/$E$2*$E$3</f>
        <v>1062068.3010519287</v>
      </c>
      <c r="F21" s="38">
        <f t="shared" si="18"/>
        <v>1062068.3010519287</v>
      </c>
      <c r="G21" s="49">
        <f t="shared" ref="G21:G31" si="23">+F21*$G$3/$G$2</f>
        <v>1094801.4748705961</v>
      </c>
      <c r="H21" s="38">
        <f t="shared" ref="H21:H31" si="24">+G21+R21-S21</f>
        <v>1094801.4748705961</v>
      </c>
      <c r="I21" s="49">
        <f t="shared" ref="I21:I31" si="25">+H21/$I$2*$I$3</f>
        <v>1134556.4424277842</v>
      </c>
      <c r="J21" s="38">
        <f t="shared" ref="J21:J31" si="26">+I21+W21-X21</f>
        <v>1134556.4424277842</v>
      </c>
      <c r="K21" s="38">
        <f t="shared" ref="K21:K31" si="27">+J21/$K$2*$K$3</f>
        <v>1176282.4398063116</v>
      </c>
      <c r="L21" s="38">
        <f>+K21+AB21</f>
        <v>1213226.1726963117</v>
      </c>
      <c r="M21" s="82">
        <v>0</v>
      </c>
      <c r="N21" s="40"/>
      <c r="O21" s="41"/>
      <c r="P21" s="39">
        <f t="shared" si="19"/>
        <v>0</v>
      </c>
      <c r="Q21" s="42">
        <f t="shared" si="19"/>
        <v>0</v>
      </c>
      <c r="R21" s="82">
        <v>0</v>
      </c>
      <c r="S21" s="43"/>
      <c r="T21" s="43"/>
      <c r="U21" s="44">
        <f t="shared" si="20"/>
        <v>0</v>
      </c>
      <c r="V21" s="45">
        <f t="shared" si="20"/>
        <v>0</v>
      </c>
      <c r="W21" s="82">
        <v>0</v>
      </c>
      <c r="X21" s="43"/>
      <c r="Y21" s="43"/>
      <c r="Z21" s="44">
        <f t="shared" si="21"/>
        <v>0</v>
      </c>
      <c r="AA21" s="45">
        <f t="shared" si="21"/>
        <v>0</v>
      </c>
      <c r="AB21" s="82">
        <v>36943.732889999999</v>
      </c>
      <c r="AC21" s="43">
        <v>0</v>
      </c>
      <c r="AD21" s="43">
        <v>0</v>
      </c>
      <c r="AE21" s="44">
        <f t="shared" ref="AE21:AF24" si="28">+AC21</f>
        <v>0</v>
      </c>
      <c r="AF21" s="45">
        <f t="shared" si="28"/>
        <v>0</v>
      </c>
    </row>
    <row r="22" spans="1:32" ht="15" x14ac:dyDescent="0.25">
      <c r="A22" s="35" t="s">
        <v>47</v>
      </c>
      <c r="B22" s="36" t="s">
        <v>48</v>
      </c>
      <c r="C22" s="36" t="s">
        <v>45</v>
      </c>
      <c r="D22" s="42">
        <v>41540</v>
      </c>
      <c r="E22" s="49">
        <f t="shared" si="22"/>
        <v>41859.058273501418</v>
      </c>
      <c r="F22" s="38">
        <f t="shared" si="18"/>
        <v>41859.058273501418</v>
      </c>
      <c r="G22" s="49">
        <f t="shared" si="23"/>
        <v>43149.163466354978</v>
      </c>
      <c r="H22" s="38">
        <f t="shared" si="24"/>
        <v>43149.163466354978</v>
      </c>
      <c r="I22" s="49">
        <f t="shared" si="25"/>
        <v>44716.017031223899</v>
      </c>
      <c r="J22" s="38">
        <f t="shared" si="26"/>
        <v>44716.017031223899</v>
      </c>
      <c r="K22" s="38">
        <f t="shared" si="27"/>
        <v>46360.554349641003</v>
      </c>
      <c r="L22" s="38">
        <f t="shared" ref="L22:L30" si="29">+K22</f>
        <v>46360.554349641003</v>
      </c>
      <c r="M22" s="82">
        <v>0</v>
      </c>
      <c r="N22" s="40"/>
      <c r="O22" s="41"/>
      <c r="P22" s="39">
        <f t="shared" si="19"/>
        <v>0</v>
      </c>
      <c r="Q22" s="42">
        <f t="shared" si="19"/>
        <v>0</v>
      </c>
      <c r="R22" s="82">
        <v>0</v>
      </c>
      <c r="S22" s="43"/>
      <c r="T22" s="43"/>
      <c r="U22" s="44">
        <f t="shared" si="20"/>
        <v>0</v>
      </c>
      <c r="V22" s="45">
        <f t="shared" si="20"/>
        <v>0</v>
      </c>
      <c r="W22" s="82">
        <v>0</v>
      </c>
      <c r="X22" s="43"/>
      <c r="Y22" s="43"/>
      <c r="Z22" s="44">
        <f t="shared" si="21"/>
        <v>0</v>
      </c>
      <c r="AA22" s="45">
        <f t="shared" si="21"/>
        <v>0</v>
      </c>
      <c r="AB22" s="82"/>
      <c r="AC22" s="43"/>
      <c r="AD22" s="43"/>
      <c r="AE22" s="44">
        <f t="shared" si="28"/>
        <v>0</v>
      </c>
      <c r="AF22" s="45">
        <f t="shared" si="28"/>
        <v>0</v>
      </c>
    </row>
    <row r="23" spans="1:32" ht="15" x14ac:dyDescent="0.25">
      <c r="A23" s="35" t="s">
        <v>49</v>
      </c>
      <c r="B23" s="46" t="s">
        <v>50</v>
      </c>
      <c r="C23" s="36" t="s">
        <v>45</v>
      </c>
      <c r="D23" s="42">
        <v>222311</v>
      </c>
      <c r="E23" s="49">
        <f t="shared" si="22"/>
        <v>224018.51477709133</v>
      </c>
      <c r="F23" s="38">
        <f t="shared" si="18"/>
        <v>224018.51477709133</v>
      </c>
      <c r="G23" s="49">
        <f t="shared" si="23"/>
        <v>230922.81365837366</v>
      </c>
      <c r="H23" s="38">
        <f t="shared" si="24"/>
        <v>230922.81365837366</v>
      </c>
      <c r="I23" s="49">
        <f t="shared" si="25"/>
        <v>239308.19600935042</v>
      </c>
      <c r="J23" s="38">
        <f t="shared" si="26"/>
        <v>239308.19600935042</v>
      </c>
      <c r="K23" s="38">
        <f t="shared" si="27"/>
        <v>248109.32108866252</v>
      </c>
      <c r="L23" s="38">
        <f t="shared" si="29"/>
        <v>248109.32108866252</v>
      </c>
      <c r="M23" s="83">
        <v>0</v>
      </c>
      <c r="N23" s="40"/>
      <c r="O23" s="41"/>
      <c r="P23" s="39">
        <f t="shared" si="19"/>
        <v>0</v>
      </c>
      <c r="Q23" s="42">
        <f t="shared" si="19"/>
        <v>0</v>
      </c>
      <c r="R23" s="83">
        <v>0</v>
      </c>
      <c r="S23" s="43"/>
      <c r="T23" s="43"/>
      <c r="U23" s="44">
        <f t="shared" si="20"/>
        <v>0</v>
      </c>
      <c r="V23" s="45">
        <f t="shared" si="20"/>
        <v>0</v>
      </c>
      <c r="W23" s="83">
        <v>0</v>
      </c>
      <c r="X23" s="43"/>
      <c r="Y23" s="43"/>
      <c r="Z23" s="44">
        <f t="shared" si="21"/>
        <v>0</v>
      </c>
      <c r="AA23" s="45">
        <f t="shared" si="21"/>
        <v>0</v>
      </c>
      <c r="AB23" s="83"/>
      <c r="AC23" s="43"/>
      <c r="AD23" s="43"/>
      <c r="AE23" s="44">
        <f t="shared" si="28"/>
        <v>0</v>
      </c>
      <c r="AF23" s="45">
        <f t="shared" si="28"/>
        <v>0</v>
      </c>
    </row>
    <row r="24" spans="1:32" ht="15" x14ac:dyDescent="0.25">
      <c r="A24" s="35" t="s">
        <v>51</v>
      </c>
      <c r="B24" s="68" t="s">
        <v>52</v>
      </c>
      <c r="C24" s="36" t="s">
        <v>45</v>
      </c>
      <c r="D24" s="42">
        <v>610184</v>
      </c>
      <c r="E24" s="49">
        <f t="shared" si="22"/>
        <v>614870.66956086154</v>
      </c>
      <c r="F24" s="38">
        <f t="shared" si="18"/>
        <v>614870.66956086154</v>
      </c>
      <c r="G24" s="49">
        <f t="shared" si="23"/>
        <v>633821.11604608444</v>
      </c>
      <c r="H24" s="38">
        <f t="shared" si="24"/>
        <v>633821.11604608444</v>
      </c>
      <c r="I24" s="49">
        <f t="shared" si="25"/>
        <v>656836.73895475024</v>
      </c>
      <c r="J24" s="38">
        <f>+[1]deuda!K10</f>
        <v>10164.405071738405</v>
      </c>
      <c r="K24" s="38">
        <f>+J24*K3</f>
        <v>679388.83499499504</v>
      </c>
      <c r="L24" s="38">
        <f t="shared" si="29"/>
        <v>679388.83499499504</v>
      </c>
      <c r="M24" s="82">
        <v>0</v>
      </c>
      <c r="N24" s="42"/>
      <c r="O24" s="50"/>
      <c r="P24" s="39">
        <f t="shared" si="19"/>
        <v>0</v>
      </c>
      <c r="Q24" s="42">
        <f t="shared" si="19"/>
        <v>0</v>
      </c>
      <c r="R24" s="82">
        <v>0</v>
      </c>
      <c r="S24" s="45"/>
      <c r="T24" s="51"/>
      <c r="U24" s="44">
        <f t="shared" si="20"/>
        <v>0</v>
      </c>
      <c r="V24" s="45">
        <f t="shared" si="20"/>
        <v>0</v>
      </c>
      <c r="W24" s="82">
        <v>0</v>
      </c>
      <c r="X24" s="45"/>
      <c r="Y24" s="51"/>
      <c r="Z24" s="44">
        <f t="shared" si="21"/>
        <v>0</v>
      </c>
      <c r="AA24" s="45">
        <f t="shared" si="21"/>
        <v>0</v>
      </c>
      <c r="AB24" s="82"/>
      <c r="AC24" s="45">
        <v>1559.76</v>
      </c>
      <c r="AD24" s="51">
        <v>134.22905</v>
      </c>
      <c r="AE24" s="44">
        <f t="shared" si="28"/>
        <v>1559.76</v>
      </c>
      <c r="AF24" s="45">
        <f t="shared" si="28"/>
        <v>134.22905</v>
      </c>
    </row>
    <row r="25" spans="1:32" ht="15" x14ac:dyDescent="0.25">
      <c r="A25" s="35" t="s">
        <v>53</v>
      </c>
      <c r="B25" s="84" t="s">
        <v>54</v>
      </c>
      <c r="C25" s="36" t="s">
        <v>45</v>
      </c>
      <c r="D25" s="42">
        <v>2154087</v>
      </c>
      <c r="E25" s="49">
        <f t="shared" si="22"/>
        <v>2170631.9994990816</v>
      </c>
      <c r="F25" s="38">
        <f t="shared" si="18"/>
        <v>2170631.9994990816</v>
      </c>
      <c r="G25" s="49">
        <f t="shared" si="23"/>
        <v>2237531.3452997156</v>
      </c>
      <c r="H25" s="38">
        <f t="shared" si="24"/>
        <v>2187613.7423897157</v>
      </c>
      <c r="I25" s="49">
        <f t="shared" si="25"/>
        <v>2267051.4444321259</v>
      </c>
      <c r="J25" s="38">
        <f t="shared" si="26"/>
        <v>2267051.4444321259</v>
      </c>
      <c r="K25" s="38">
        <f t="shared" si="27"/>
        <v>2350427.6248405175</v>
      </c>
      <c r="L25" s="38">
        <f t="shared" si="29"/>
        <v>2350427.6248405175</v>
      </c>
      <c r="M25" s="82">
        <v>0</v>
      </c>
      <c r="N25" s="42"/>
      <c r="O25" s="50"/>
      <c r="P25" s="39">
        <f t="shared" si="19"/>
        <v>0</v>
      </c>
      <c r="Q25" s="42">
        <f t="shared" si="19"/>
        <v>0</v>
      </c>
      <c r="R25" s="82">
        <v>0</v>
      </c>
      <c r="S25" s="45">
        <v>49917.602910000001</v>
      </c>
      <c r="T25" s="51">
        <v>25121.23345</v>
      </c>
      <c r="U25" s="44">
        <f t="shared" si="20"/>
        <v>49917.602910000001</v>
      </c>
      <c r="V25" s="45">
        <f t="shared" si="20"/>
        <v>25121.23345</v>
      </c>
      <c r="W25" s="82">
        <v>0</v>
      </c>
      <c r="X25" s="45"/>
      <c r="Y25" s="51"/>
      <c r="Z25" s="44"/>
      <c r="AA25" s="45"/>
      <c r="AB25" s="82"/>
      <c r="AC25" s="45"/>
      <c r="AD25" s="51"/>
      <c r="AE25" s="44"/>
      <c r="AF25" s="45"/>
    </row>
    <row r="26" spans="1:32" ht="15" x14ac:dyDescent="0.25">
      <c r="A26" s="35" t="s">
        <v>55</v>
      </c>
      <c r="B26" s="46" t="s">
        <v>50</v>
      </c>
      <c r="C26" s="36" t="s">
        <v>45</v>
      </c>
      <c r="D26" s="42">
        <v>2200508</v>
      </c>
      <c r="E26" s="49">
        <f t="shared" si="22"/>
        <v>2217409.5475037568</v>
      </c>
      <c r="F26" s="38">
        <f t="shared" si="18"/>
        <v>2217409.5475037568</v>
      </c>
      <c r="G26" s="49">
        <f t="shared" si="23"/>
        <v>2285750.5874102521</v>
      </c>
      <c r="H26" s="38">
        <f t="shared" si="24"/>
        <v>2225947.0986602521</v>
      </c>
      <c r="I26" s="49">
        <f t="shared" si="25"/>
        <v>2306776.7803171161</v>
      </c>
      <c r="J26" s="38">
        <f t="shared" si="26"/>
        <v>2306776.7803171161</v>
      </c>
      <c r="K26" s="38">
        <f t="shared" si="27"/>
        <v>2391613.95393749</v>
      </c>
      <c r="L26" s="38">
        <f t="shared" si="29"/>
        <v>2391613.95393749</v>
      </c>
      <c r="M26" s="82">
        <v>0</v>
      </c>
      <c r="N26" s="40"/>
      <c r="O26" s="41"/>
      <c r="P26" s="39">
        <f t="shared" si="19"/>
        <v>0</v>
      </c>
      <c r="Q26" s="42">
        <f t="shared" si="19"/>
        <v>0</v>
      </c>
      <c r="R26" s="82">
        <v>0</v>
      </c>
      <c r="S26" s="43">
        <v>59803.488749999997</v>
      </c>
      <c r="T26" s="43">
        <v>36092.600400000003</v>
      </c>
      <c r="U26" s="44">
        <f t="shared" si="20"/>
        <v>59803.488749999997</v>
      </c>
      <c r="V26" s="45">
        <f t="shared" si="20"/>
        <v>36092.600400000003</v>
      </c>
      <c r="W26" s="82">
        <v>0</v>
      </c>
      <c r="X26" s="43"/>
      <c r="Y26" s="43"/>
      <c r="Z26" s="44"/>
      <c r="AA26" s="45"/>
      <c r="AB26" s="82"/>
      <c r="AC26" s="43"/>
      <c r="AD26" s="43"/>
      <c r="AE26" s="44"/>
      <c r="AF26" s="45"/>
    </row>
    <row r="27" spans="1:32" ht="15" x14ac:dyDescent="0.25">
      <c r="A27" s="35" t="s">
        <v>56</v>
      </c>
      <c r="B27" s="46" t="s">
        <v>50</v>
      </c>
      <c r="C27" s="36" t="s">
        <v>45</v>
      </c>
      <c r="D27" s="42">
        <v>1375697</v>
      </c>
      <c r="E27" s="49">
        <f t="shared" si="22"/>
        <v>1386263.3820337285</v>
      </c>
      <c r="F27" s="38">
        <f t="shared" si="18"/>
        <v>1386263.3820337285</v>
      </c>
      <c r="G27" s="49">
        <f t="shared" si="23"/>
        <v>1428988.3180831524</v>
      </c>
      <c r="H27" s="38">
        <f t="shared" si="24"/>
        <v>1428988.3180831524</v>
      </c>
      <c r="I27" s="49">
        <f t="shared" si="25"/>
        <v>1480878.4420270494</v>
      </c>
      <c r="J27" s="38">
        <f t="shared" si="26"/>
        <v>1480878.4420270494</v>
      </c>
      <c r="K27" s="38">
        <f t="shared" si="27"/>
        <v>1535341.2502922025</v>
      </c>
      <c r="L27" s="38">
        <f t="shared" si="29"/>
        <v>1535341.2502922025</v>
      </c>
      <c r="M27" s="82">
        <v>0</v>
      </c>
      <c r="N27" s="40"/>
      <c r="O27" s="41"/>
      <c r="P27" s="39">
        <f t="shared" si="19"/>
        <v>0</v>
      </c>
      <c r="Q27" s="42">
        <f t="shared" si="19"/>
        <v>0</v>
      </c>
      <c r="R27" s="82">
        <v>0</v>
      </c>
      <c r="S27" s="43"/>
      <c r="T27" s="43"/>
      <c r="U27" s="44">
        <f t="shared" si="20"/>
        <v>0</v>
      </c>
      <c r="V27" s="45">
        <f t="shared" si="20"/>
        <v>0</v>
      </c>
      <c r="W27" s="82">
        <v>0</v>
      </c>
      <c r="X27" s="43"/>
      <c r="Y27" s="43"/>
      <c r="Z27" s="44">
        <f t="shared" si="21"/>
        <v>0</v>
      </c>
      <c r="AA27" s="45">
        <f t="shared" si="21"/>
        <v>0</v>
      </c>
      <c r="AB27" s="82"/>
      <c r="AC27" s="43"/>
      <c r="AD27" s="43"/>
      <c r="AE27" s="44">
        <f t="shared" ref="AE27:AF27" si="30">+AC27</f>
        <v>0</v>
      </c>
      <c r="AF27" s="45">
        <f t="shared" si="30"/>
        <v>0</v>
      </c>
    </row>
    <row r="28" spans="1:32" ht="15" x14ac:dyDescent="0.25">
      <c r="A28" s="35" t="s">
        <v>57</v>
      </c>
      <c r="B28" s="36" t="s">
        <v>48</v>
      </c>
      <c r="C28" s="36" t="s">
        <v>45</v>
      </c>
      <c r="D28" s="42">
        <v>1365263</v>
      </c>
      <c r="E28" s="49">
        <f t="shared" si="22"/>
        <v>1375749.2411086992</v>
      </c>
      <c r="F28" s="38">
        <f t="shared" si="18"/>
        <v>1375749.2411086992</v>
      </c>
      <c r="G28" s="49">
        <f t="shared" si="23"/>
        <v>1418150.1290699614</v>
      </c>
      <c r="H28" s="38">
        <f t="shared" si="24"/>
        <v>1418150.1290699614</v>
      </c>
      <c r="I28" s="49">
        <f t="shared" si="25"/>
        <v>1469646.691384204</v>
      </c>
      <c r="J28" s="38">
        <f>+[1]deuda!H14</f>
        <v>22057.239072846183</v>
      </c>
      <c r="K28" s="38">
        <f>+J28*K3</f>
        <v>1474305.859629039</v>
      </c>
      <c r="L28" s="38">
        <f t="shared" si="29"/>
        <v>1474305.859629039</v>
      </c>
      <c r="M28" s="82">
        <v>0</v>
      </c>
      <c r="N28" s="40"/>
      <c r="O28" s="41"/>
      <c r="P28" s="39">
        <f t="shared" si="19"/>
        <v>0</v>
      </c>
      <c r="Q28" s="42">
        <f t="shared" si="19"/>
        <v>0</v>
      </c>
      <c r="R28" s="82">
        <v>0</v>
      </c>
      <c r="S28" s="43"/>
      <c r="T28" s="43"/>
      <c r="U28" s="44">
        <f t="shared" si="20"/>
        <v>0</v>
      </c>
      <c r="V28" s="45">
        <f t="shared" si="20"/>
        <v>0</v>
      </c>
      <c r="W28" s="82">
        <v>0</v>
      </c>
      <c r="X28" s="43">
        <v>46958.926019999999</v>
      </c>
      <c r="Y28" s="43">
        <v>25036.211429999999</v>
      </c>
      <c r="Z28" s="44"/>
      <c r="AA28" s="45"/>
      <c r="AB28" s="82"/>
      <c r="AC28" s="43">
        <v>0</v>
      </c>
      <c r="AD28" s="43">
        <v>0</v>
      </c>
      <c r="AE28" s="43">
        <v>0</v>
      </c>
      <c r="AF28" s="43">
        <v>0</v>
      </c>
    </row>
    <row r="29" spans="1:32" ht="15" x14ac:dyDescent="0.25">
      <c r="A29" s="35" t="s">
        <v>58</v>
      </c>
      <c r="B29" s="36"/>
      <c r="C29" s="36" t="s">
        <v>28</v>
      </c>
      <c r="D29" s="42">
        <v>598</v>
      </c>
      <c r="E29" s="49">
        <f>+D29</f>
        <v>598</v>
      </c>
      <c r="F29" s="38">
        <f t="shared" si="18"/>
        <v>598</v>
      </c>
      <c r="G29" s="38">
        <f>+F29+N29-O29</f>
        <v>598</v>
      </c>
      <c r="H29" s="38">
        <f t="shared" si="24"/>
        <v>598</v>
      </c>
      <c r="I29" s="38">
        <f t="shared" ref="I29" si="31">+H29+P29-Q29</f>
        <v>598</v>
      </c>
      <c r="J29" s="38">
        <f t="shared" si="26"/>
        <v>598</v>
      </c>
      <c r="K29" s="38">
        <f>+J29</f>
        <v>598</v>
      </c>
      <c r="L29" s="38">
        <f t="shared" si="29"/>
        <v>598</v>
      </c>
      <c r="M29" s="83">
        <v>0</v>
      </c>
      <c r="N29" s="40"/>
      <c r="O29" s="41"/>
      <c r="P29" s="39">
        <f t="shared" si="19"/>
        <v>0</v>
      </c>
      <c r="Q29" s="42">
        <f t="shared" si="19"/>
        <v>0</v>
      </c>
      <c r="R29" s="83">
        <v>0</v>
      </c>
      <c r="S29" s="43"/>
      <c r="T29" s="43"/>
      <c r="U29" s="44">
        <f t="shared" si="20"/>
        <v>0</v>
      </c>
      <c r="V29" s="45">
        <f t="shared" si="20"/>
        <v>0</v>
      </c>
      <c r="W29" s="83">
        <v>0</v>
      </c>
      <c r="X29" s="43"/>
      <c r="Y29" s="43"/>
      <c r="Z29" s="44">
        <f t="shared" si="21"/>
        <v>0</v>
      </c>
      <c r="AA29" s="45">
        <f t="shared" si="21"/>
        <v>0</v>
      </c>
      <c r="AB29" s="83"/>
      <c r="AC29" s="43"/>
      <c r="AD29" s="43"/>
      <c r="AE29" s="44">
        <f t="shared" ref="AE29:AF29" si="32">+AC29</f>
        <v>0</v>
      </c>
      <c r="AF29" s="45">
        <f t="shared" si="32"/>
        <v>0</v>
      </c>
    </row>
    <row r="30" spans="1:32" ht="15" x14ac:dyDescent="0.25">
      <c r="A30" s="66" t="s">
        <v>59</v>
      </c>
      <c r="B30" s="36" t="s">
        <v>60</v>
      </c>
      <c r="C30" s="36" t="s">
        <v>45</v>
      </c>
      <c r="D30" s="42">
        <v>662838</v>
      </c>
      <c r="E30" s="49">
        <f>+D30/$E$2*$E$3</f>
        <v>667929.09166805819</v>
      </c>
      <c r="F30" s="38">
        <f t="shared" si="18"/>
        <v>667929.09166805819</v>
      </c>
      <c r="G30" s="49">
        <f t="shared" si="23"/>
        <v>688514.81015194533</v>
      </c>
      <c r="H30" s="38">
        <f t="shared" si="24"/>
        <v>688514.81015194533</v>
      </c>
      <c r="I30" s="49">
        <f t="shared" si="25"/>
        <v>713516.49727834365</v>
      </c>
      <c r="J30" s="38">
        <f>+[1]deuda!K16</f>
        <v>10999.077270215865</v>
      </c>
      <c r="K30" s="38">
        <f>+J30*K3</f>
        <v>735178.32474122848</v>
      </c>
      <c r="L30" s="38">
        <f t="shared" si="29"/>
        <v>735178.32474122848</v>
      </c>
      <c r="M30" s="82">
        <v>0</v>
      </c>
      <c r="N30" s="40"/>
      <c r="O30" s="41"/>
      <c r="P30" s="39">
        <f t="shared" si="19"/>
        <v>0</v>
      </c>
      <c r="Q30" s="42">
        <f t="shared" si="19"/>
        <v>0</v>
      </c>
      <c r="R30" s="82">
        <v>0</v>
      </c>
      <c r="S30" s="43">
        <v>0</v>
      </c>
      <c r="T30" s="43"/>
      <c r="U30" s="44">
        <f t="shared" si="20"/>
        <v>0</v>
      </c>
      <c r="V30" s="45">
        <f t="shared" si="20"/>
        <v>0</v>
      </c>
      <c r="W30" s="82">
        <v>0</v>
      </c>
      <c r="X30" s="43"/>
      <c r="Y30" s="43"/>
      <c r="Z30" s="44"/>
      <c r="AA30" s="45"/>
      <c r="AB30" s="82"/>
      <c r="AC30" s="43">
        <v>4537.9782699999996</v>
      </c>
      <c r="AD30" s="43">
        <v>1226.3358700000001</v>
      </c>
      <c r="AE30" s="44">
        <f>+AC30</f>
        <v>4537.9782699999996</v>
      </c>
      <c r="AF30" s="45">
        <f>+AD30</f>
        <v>1226.3358700000001</v>
      </c>
    </row>
    <row r="31" spans="1:32" ht="15" x14ac:dyDescent="0.25">
      <c r="A31" s="35" t="s">
        <v>61</v>
      </c>
      <c r="B31" s="46" t="s">
        <v>62</v>
      </c>
      <c r="C31" s="85" t="s">
        <v>45</v>
      </c>
      <c r="D31" s="42">
        <v>193591</v>
      </c>
      <c r="E31" s="49">
        <f>+D31/$E$2*$E$3</f>
        <v>195077.92369343797</v>
      </c>
      <c r="F31" s="38">
        <f t="shared" si="18"/>
        <v>195077.92369343797</v>
      </c>
      <c r="G31" s="49">
        <f t="shared" si="23"/>
        <v>201090.26732342626</v>
      </c>
      <c r="H31" s="38">
        <f t="shared" si="24"/>
        <v>201090.26732342626</v>
      </c>
      <c r="I31" s="49">
        <f t="shared" si="25"/>
        <v>208392.35563533142</v>
      </c>
      <c r="J31" s="38">
        <f t="shared" si="26"/>
        <v>229794.48990533143</v>
      </c>
      <c r="K31" s="38">
        <f t="shared" si="27"/>
        <v>238245.72593451667</v>
      </c>
      <c r="L31" s="38">
        <f>+K31+AB31</f>
        <v>242927.58498451667</v>
      </c>
      <c r="M31" s="39">
        <v>0</v>
      </c>
      <c r="N31" s="40"/>
      <c r="O31" s="41"/>
      <c r="P31" s="39">
        <f t="shared" si="19"/>
        <v>0</v>
      </c>
      <c r="Q31" s="42">
        <f t="shared" si="19"/>
        <v>0</v>
      </c>
      <c r="R31" s="39">
        <v>0</v>
      </c>
      <c r="S31" s="43"/>
      <c r="T31" s="43"/>
      <c r="U31" s="44">
        <f t="shared" si="20"/>
        <v>0</v>
      </c>
      <c r="V31" s="45">
        <f t="shared" si="20"/>
        <v>0</v>
      </c>
      <c r="W31" s="39">
        <v>21402.134269999999</v>
      </c>
      <c r="X31" s="43"/>
      <c r="Y31" s="43"/>
      <c r="Z31" s="44">
        <f t="shared" si="21"/>
        <v>0</v>
      </c>
      <c r="AA31" s="45">
        <f t="shared" si="21"/>
        <v>0</v>
      </c>
      <c r="AB31" s="39">
        <v>4681.85905</v>
      </c>
      <c r="AC31" s="43"/>
      <c r="AD31" s="43">
        <v>4229.8138300000001</v>
      </c>
      <c r="AE31" s="44">
        <f t="shared" ref="AE31:AF31" si="33">+AC31</f>
        <v>0</v>
      </c>
      <c r="AF31" s="45">
        <f t="shared" si="33"/>
        <v>4229.8138300000001</v>
      </c>
    </row>
    <row r="32" spans="1:32" ht="13.5" thickBot="1" x14ac:dyDescent="0.25">
      <c r="A32" s="86" t="s">
        <v>63</v>
      </c>
      <c r="B32" s="87"/>
      <c r="C32" s="72"/>
      <c r="D32" s="88">
        <v>0</v>
      </c>
      <c r="E32" s="88"/>
      <c r="F32" s="88">
        <v>0</v>
      </c>
      <c r="G32" s="88"/>
      <c r="H32" s="88">
        <v>0</v>
      </c>
      <c r="I32" s="88"/>
      <c r="J32" s="88">
        <f t="shared" si="8"/>
        <v>0</v>
      </c>
      <c r="K32" s="89"/>
      <c r="L32" s="89"/>
      <c r="M32" s="75">
        <f t="shared" ref="M32:AA32" si="34">SUM(M33)</f>
        <v>0</v>
      </c>
      <c r="N32" s="90">
        <f t="shared" si="34"/>
        <v>0</v>
      </c>
      <c r="O32" s="76">
        <f t="shared" si="34"/>
        <v>0</v>
      </c>
      <c r="P32" s="91">
        <f t="shared" si="34"/>
        <v>0</v>
      </c>
      <c r="Q32" s="90">
        <f t="shared" si="34"/>
        <v>0</v>
      </c>
      <c r="R32" s="75">
        <f t="shared" si="34"/>
        <v>0</v>
      </c>
      <c r="S32" s="78">
        <f t="shared" si="34"/>
        <v>0</v>
      </c>
      <c r="T32" s="92">
        <f t="shared" si="34"/>
        <v>0</v>
      </c>
      <c r="U32" s="80">
        <f t="shared" si="34"/>
        <v>0</v>
      </c>
      <c r="V32" s="78">
        <f t="shared" si="34"/>
        <v>0</v>
      </c>
      <c r="W32" s="75">
        <f t="shared" si="34"/>
        <v>0</v>
      </c>
      <c r="X32" s="78">
        <f t="shared" si="34"/>
        <v>0</v>
      </c>
      <c r="Y32" s="92">
        <f t="shared" si="34"/>
        <v>0</v>
      </c>
      <c r="Z32" s="80">
        <f t="shared" si="34"/>
        <v>0</v>
      </c>
      <c r="AA32" s="78">
        <f t="shared" si="34"/>
        <v>0</v>
      </c>
      <c r="AB32" s="75"/>
      <c r="AC32" s="78">
        <f t="shared" ref="AC32:AF32" si="35">SUM(AC33)</f>
        <v>0</v>
      </c>
      <c r="AD32" s="92">
        <f t="shared" si="35"/>
        <v>0</v>
      </c>
      <c r="AE32" s="80">
        <f t="shared" si="35"/>
        <v>0</v>
      </c>
      <c r="AF32" s="78">
        <f t="shared" si="35"/>
        <v>0</v>
      </c>
    </row>
    <row r="33" spans="1:33" ht="13.5" thickTop="1" x14ac:dyDescent="0.2">
      <c r="A33" s="66" t="s">
        <v>64</v>
      </c>
      <c r="B33" s="36"/>
      <c r="C33" s="85" t="s">
        <v>28</v>
      </c>
      <c r="D33" s="40">
        <v>0</v>
      </c>
      <c r="E33" s="39"/>
      <c r="F33" s="38">
        <f>+D33+M33-N33</f>
        <v>0</v>
      </c>
      <c r="G33" s="38"/>
      <c r="H33" s="38">
        <f>+F33+O33-P33</f>
        <v>0</v>
      </c>
      <c r="I33" s="38"/>
      <c r="J33" s="38">
        <f t="shared" si="8"/>
        <v>0</v>
      </c>
      <c r="K33" s="38"/>
      <c r="L33" s="38"/>
      <c r="M33" s="39">
        <v>0</v>
      </c>
      <c r="N33" s="40">
        <v>0</v>
      </c>
      <c r="O33" s="41">
        <v>0</v>
      </c>
      <c r="P33" s="39">
        <v>0</v>
      </c>
      <c r="Q33" s="93">
        <v>0</v>
      </c>
      <c r="R33" s="39">
        <v>0</v>
      </c>
      <c r="S33" s="43">
        <v>0</v>
      </c>
      <c r="T33" s="43">
        <v>0</v>
      </c>
      <c r="U33" s="44">
        <v>0</v>
      </c>
      <c r="V33" s="94">
        <v>0</v>
      </c>
      <c r="W33" s="39">
        <v>0</v>
      </c>
      <c r="X33" s="43">
        <v>0</v>
      </c>
      <c r="Y33" s="43">
        <v>0</v>
      </c>
      <c r="Z33" s="44">
        <v>0</v>
      </c>
      <c r="AA33" s="94">
        <v>0</v>
      </c>
      <c r="AB33" s="39">
        <v>0</v>
      </c>
      <c r="AC33" s="43">
        <v>0</v>
      </c>
      <c r="AD33" s="43">
        <v>0</v>
      </c>
      <c r="AE33" s="44">
        <v>0</v>
      </c>
      <c r="AF33" s="94">
        <v>0</v>
      </c>
    </row>
    <row r="34" spans="1:33" ht="17.100000000000001" customHeight="1" thickBot="1" x14ac:dyDescent="0.25">
      <c r="A34" s="70" t="s">
        <v>65</v>
      </c>
      <c r="B34" s="71"/>
      <c r="C34" s="95"/>
      <c r="D34" s="96"/>
      <c r="E34" s="96"/>
      <c r="F34" s="96"/>
      <c r="G34" s="96"/>
      <c r="H34" s="96"/>
      <c r="I34" s="96"/>
      <c r="J34" s="96">
        <f t="shared" si="8"/>
        <v>0</v>
      </c>
      <c r="K34" s="97"/>
      <c r="L34" s="97"/>
      <c r="M34" s="98"/>
      <c r="N34" s="99"/>
      <c r="O34" s="100"/>
      <c r="P34" s="101"/>
      <c r="Q34" s="102"/>
      <c r="R34" s="98"/>
      <c r="S34" s="103"/>
      <c r="T34" s="104"/>
      <c r="U34" s="105"/>
      <c r="V34" s="106"/>
      <c r="W34" s="98"/>
      <c r="X34" s="103"/>
      <c r="Y34" s="104"/>
      <c r="Z34" s="105"/>
      <c r="AA34" s="106"/>
      <c r="AB34" s="98"/>
      <c r="AC34" s="103"/>
      <c r="AD34" s="104"/>
      <c r="AE34" s="105"/>
      <c r="AF34" s="106"/>
    </row>
    <row r="35" spans="1:33" ht="17.100000000000001" customHeight="1" thickTop="1" thickBot="1" x14ac:dyDescent="0.25">
      <c r="A35" s="107" t="s">
        <v>66</v>
      </c>
      <c r="B35" s="108"/>
      <c r="C35" s="72" t="s">
        <v>67</v>
      </c>
      <c r="D35" s="109">
        <f>SUM(D36:D43)</f>
        <v>55614.11</v>
      </c>
      <c r="E35" s="109"/>
      <c r="F35" s="109">
        <f>SUM(F36:F43)</f>
        <v>55614.11</v>
      </c>
      <c r="G35" s="109"/>
      <c r="H35" s="109">
        <f>SUM(H36:H43)</f>
        <v>55614.11</v>
      </c>
      <c r="I35" s="109"/>
      <c r="J35" s="109">
        <f>SUM(J36:J43)</f>
        <v>55614.11</v>
      </c>
      <c r="K35" s="110"/>
      <c r="L35" s="109">
        <f>SUM(L36:L43)</f>
        <v>55614.11</v>
      </c>
      <c r="M35" s="111">
        <f t="shared" ref="M35" si="36">SUM(M36:M43)</f>
        <v>0</v>
      </c>
      <c r="N35" s="112">
        <f>SUM(N36:N43)</f>
        <v>0</v>
      </c>
      <c r="O35" s="113">
        <f t="shared" ref="O35:R35" si="37">SUM(O36:O43)</f>
        <v>0</v>
      </c>
      <c r="P35" s="114">
        <f t="shared" si="37"/>
        <v>0</v>
      </c>
      <c r="Q35" s="112">
        <f t="shared" si="37"/>
        <v>0</v>
      </c>
      <c r="R35" s="111">
        <f t="shared" si="37"/>
        <v>0</v>
      </c>
      <c r="S35" s="115">
        <f>SUM(S36:S43)</f>
        <v>0</v>
      </c>
      <c r="T35" s="116">
        <f t="shared" ref="T35:W35" si="38">SUM(T36:T43)</f>
        <v>0</v>
      </c>
      <c r="U35" s="117">
        <f t="shared" si="38"/>
        <v>0</v>
      </c>
      <c r="V35" s="115">
        <f t="shared" si="38"/>
        <v>0</v>
      </c>
      <c r="W35" s="111">
        <f t="shared" si="38"/>
        <v>0</v>
      </c>
      <c r="X35" s="115">
        <f>SUM(X36:X43)</f>
        <v>0</v>
      </c>
      <c r="Y35" s="116">
        <f t="shared" ref="Y35:AB35" si="39">SUM(Y36:Y43)</f>
        <v>0</v>
      </c>
      <c r="Z35" s="117">
        <f t="shared" si="39"/>
        <v>0</v>
      </c>
      <c r="AA35" s="115">
        <f t="shared" si="39"/>
        <v>0</v>
      </c>
      <c r="AB35" s="111">
        <f t="shared" si="39"/>
        <v>0</v>
      </c>
      <c r="AC35" s="115">
        <f>SUM(AC36:AC43)</f>
        <v>0</v>
      </c>
      <c r="AD35" s="116">
        <f t="shared" ref="AD35:AF35" si="40">SUM(AD36:AD43)</f>
        <v>0</v>
      </c>
      <c r="AE35" s="117">
        <f t="shared" si="40"/>
        <v>0</v>
      </c>
      <c r="AF35" s="115">
        <f t="shared" si="40"/>
        <v>0</v>
      </c>
    </row>
    <row r="36" spans="1:33" ht="13.5" thickTop="1" x14ac:dyDescent="0.2">
      <c r="A36" s="118" t="s">
        <v>68</v>
      </c>
      <c r="B36" s="119"/>
      <c r="C36" s="36"/>
      <c r="D36" s="120"/>
      <c r="E36" s="121"/>
      <c r="F36" s="121"/>
      <c r="G36" s="121"/>
      <c r="H36" s="38">
        <f t="shared" ref="H36:H43" si="41">+F36+M36-N36</f>
        <v>0</v>
      </c>
      <c r="I36" s="121"/>
      <c r="J36" s="121"/>
      <c r="K36" s="121"/>
      <c r="L36" s="38">
        <f t="shared" ref="L36:L43" si="42">+J36-AC36</f>
        <v>0</v>
      </c>
      <c r="M36" s="122"/>
      <c r="N36" s="40"/>
      <c r="O36" s="41"/>
      <c r="P36" s="39"/>
      <c r="Q36" s="41"/>
      <c r="R36" s="122"/>
      <c r="S36" s="43"/>
      <c r="T36" s="43"/>
      <c r="U36" s="44"/>
      <c r="V36" s="43"/>
      <c r="W36" s="122"/>
      <c r="X36" s="43"/>
      <c r="Y36" s="43"/>
      <c r="Z36" s="44"/>
      <c r="AA36" s="43"/>
      <c r="AB36" s="122"/>
      <c r="AC36" s="43"/>
      <c r="AD36" s="43"/>
      <c r="AE36" s="44"/>
      <c r="AF36" s="43"/>
    </row>
    <row r="37" spans="1:33" x14ac:dyDescent="0.2">
      <c r="A37" s="118" t="s">
        <v>69</v>
      </c>
      <c r="B37" s="119"/>
      <c r="C37" s="36"/>
      <c r="D37" s="120"/>
      <c r="E37" s="121"/>
      <c r="F37" s="121"/>
      <c r="G37" s="121"/>
      <c r="H37" s="38">
        <f t="shared" si="41"/>
        <v>0</v>
      </c>
      <c r="I37" s="121"/>
      <c r="J37" s="121"/>
      <c r="K37" s="121"/>
      <c r="L37" s="38">
        <f t="shared" si="42"/>
        <v>0</v>
      </c>
      <c r="M37" s="122"/>
      <c r="N37" s="40"/>
      <c r="O37" s="41"/>
      <c r="P37" s="39"/>
      <c r="Q37" s="41"/>
      <c r="R37" s="122"/>
      <c r="S37" s="43"/>
      <c r="T37" s="43"/>
      <c r="U37" s="44"/>
      <c r="V37" s="43"/>
      <c r="W37" s="122"/>
      <c r="X37" s="43"/>
      <c r="Y37" s="43"/>
      <c r="Z37" s="44"/>
      <c r="AA37" s="43"/>
      <c r="AB37" s="122"/>
      <c r="AC37" s="43"/>
      <c r="AD37" s="43"/>
      <c r="AE37" s="44"/>
      <c r="AF37" s="43"/>
    </row>
    <row r="38" spans="1:33" ht="15" x14ac:dyDescent="0.25">
      <c r="A38" s="123" t="s">
        <v>70</v>
      </c>
      <c r="B38" s="36"/>
      <c r="C38" s="36" t="s">
        <v>28</v>
      </c>
      <c r="D38" s="42">
        <v>55426</v>
      </c>
      <c r="E38" s="49"/>
      <c r="F38" s="38">
        <f>+D38+M38-N38</f>
        <v>55426</v>
      </c>
      <c r="G38" s="38"/>
      <c r="H38" s="38">
        <f t="shared" si="41"/>
        <v>55426</v>
      </c>
      <c r="I38" s="38"/>
      <c r="J38" s="38">
        <f t="shared" si="8"/>
        <v>55426</v>
      </c>
      <c r="K38" s="38"/>
      <c r="L38" s="38">
        <f t="shared" si="42"/>
        <v>55426</v>
      </c>
      <c r="M38" s="39">
        <v>0</v>
      </c>
      <c r="N38" s="40"/>
      <c r="O38" s="41"/>
      <c r="P38" s="39"/>
      <c r="Q38" s="41">
        <v>0</v>
      </c>
      <c r="R38" s="39">
        <v>0</v>
      </c>
      <c r="S38" s="43"/>
      <c r="T38" s="43"/>
      <c r="U38" s="44"/>
      <c r="V38" s="43">
        <v>0</v>
      </c>
      <c r="W38" s="39">
        <v>0</v>
      </c>
      <c r="X38" s="43"/>
      <c r="Y38" s="43"/>
      <c r="Z38" s="44"/>
      <c r="AA38" s="43">
        <v>0</v>
      </c>
      <c r="AB38" s="39">
        <v>0</v>
      </c>
      <c r="AC38" s="43"/>
      <c r="AD38" s="43"/>
      <c r="AE38" s="44"/>
      <c r="AF38" s="43">
        <v>0</v>
      </c>
    </row>
    <row r="39" spans="1:33" x14ac:dyDescent="0.2">
      <c r="A39" s="118" t="s">
        <v>71</v>
      </c>
      <c r="B39" s="119"/>
      <c r="C39" s="36"/>
      <c r="D39" s="118"/>
      <c r="E39" s="124"/>
      <c r="F39" s="124"/>
      <c r="G39" s="124"/>
      <c r="H39" s="38">
        <f t="shared" si="41"/>
        <v>0</v>
      </c>
      <c r="I39" s="124"/>
      <c r="J39" s="124"/>
      <c r="K39" s="124"/>
      <c r="L39" s="38">
        <f t="shared" si="42"/>
        <v>0</v>
      </c>
      <c r="M39" s="122"/>
      <c r="N39" s="40"/>
      <c r="O39" s="41"/>
      <c r="P39" s="39"/>
      <c r="Q39" s="41">
        <v>0</v>
      </c>
      <c r="R39" s="122"/>
      <c r="S39" s="43"/>
      <c r="T39" s="43"/>
      <c r="U39" s="44"/>
      <c r="V39" s="43">
        <v>0</v>
      </c>
      <c r="W39" s="122"/>
      <c r="X39" s="43"/>
      <c r="Y39" s="43"/>
      <c r="Z39" s="44"/>
      <c r="AA39" s="43">
        <v>0</v>
      </c>
      <c r="AB39" s="122"/>
      <c r="AC39" s="43"/>
      <c r="AD39" s="43"/>
      <c r="AE39" s="44"/>
      <c r="AF39" s="43">
        <v>0</v>
      </c>
    </row>
    <row r="40" spans="1:33" x14ac:dyDescent="0.2">
      <c r="A40" s="125" t="s">
        <v>72</v>
      </c>
      <c r="B40" s="36"/>
      <c r="C40" s="36" t="s">
        <v>28</v>
      </c>
      <c r="D40" s="40">
        <v>0</v>
      </c>
      <c r="E40" s="39"/>
      <c r="F40" s="38">
        <f>+D40+M40-N40</f>
        <v>0</v>
      </c>
      <c r="G40" s="38"/>
      <c r="H40" s="38">
        <f t="shared" si="41"/>
        <v>0</v>
      </c>
      <c r="I40" s="38"/>
      <c r="J40" s="38">
        <f t="shared" si="8"/>
        <v>0</v>
      </c>
      <c r="K40" s="38"/>
      <c r="L40" s="38">
        <f t="shared" si="42"/>
        <v>0</v>
      </c>
      <c r="M40" s="39">
        <v>0</v>
      </c>
      <c r="N40" s="40"/>
      <c r="O40" s="41"/>
      <c r="P40" s="39"/>
      <c r="Q40" s="41">
        <v>0</v>
      </c>
      <c r="R40" s="39">
        <v>0</v>
      </c>
      <c r="S40" s="43"/>
      <c r="T40" s="43"/>
      <c r="U40" s="44"/>
      <c r="V40" s="43">
        <v>0</v>
      </c>
      <c r="W40" s="39">
        <v>0</v>
      </c>
      <c r="X40" s="43"/>
      <c r="Y40" s="43"/>
      <c r="Z40" s="44"/>
      <c r="AA40" s="43">
        <v>0</v>
      </c>
      <c r="AB40" s="39">
        <v>0</v>
      </c>
      <c r="AC40" s="43"/>
      <c r="AD40" s="43"/>
      <c r="AE40" s="44"/>
      <c r="AF40" s="43">
        <v>0</v>
      </c>
    </row>
    <row r="41" spans="1:33" x14ac:dyDescent="0.2">
      <c r="A41" s="125" t="s">
        <v>73</v>
      </c>
      <c r="B41" s="36"/>
      <c r="C41" s="36" t="s">
        <v>28</v>
      </c>
      <c r="D41" s="40">
        <v>188.11</v>
      </c>
      <c r="E41" s="39"/>
      <c r="F41" s="38">
        <f>+D41+M41-N41</f>
        <v>188.11</v>
      </c>
      <c r="G41" s="38"/>
      <c r="H41" s="38">
        <f t="shared" si="41"/>
        <v>188.11</v>
      </c>
      <c r="I41" s="38"/>
      <c r="J41" s="38">
        <f t="shared" si="8"/>
        <v>188.11</v>
      </c>
      <c r="K41" s="38"/>
      <c r="L41" s="38">
        <f t="shared" si="42"/>
        <v>188.11</v>
      </c>
      <c r="M41" s="39">
        <v>0</v>
      </c>
      <c r="N41" s="40"/>
      <c r="O41" s="41"/>
      <c r="P41" s="39"/>
      <c r="Q41" s="41">
        <v>0</v>
      </c>
      <c r="R41" s="39">
        <v>0</v>
      </c>
      <c r="S41" s="43"/>
      <c r="T41" s="43"/>
      <c r="U41" s="44"/>
      <c r="V41" s="43">
        <v>0</v>
      </c>
      <c r="W41" s="39">
        <v>0</v>
      </c>
      <c r="X41" s="43"/>
      <c r="Y41" s="43"/>
      <c r="Z41" s="44"/>
      <c r="AA41" s="43">
        <v>0</v>
      </c>
      <c r="AB41" s="39">
        <v>0</v>
      </c>
      <c r="AC41" s="43"/>
      <c r="AD41" s="43"/>
      <c r="AE41" s="44"/>
      <c r="AF41" s="43">
        <v>0</v>
      </c>
    </row>
    <row r="42" spans="1:33" x14ac:dyDescent="0.2">
      <c r="A42" s="118" t="s">
        <v>74</v>
      </c>
      <c r="B42" s="119"/>
      <c r="C42" s="36"/>
      <c r="D42" s="120"/>
      <c r="E42" s="121"/>
      <c r="F42" s="121"/>
      <c r="G42" s="121"/>
      <c r="H42" s="38">
        <f t="shared" si="41"/>
        <v>0</v>
      </c>
      <c r="I42" s="121"/>
      <c r="J42" s="121"/>
      <c r="K42" s="121"/>
      <c r="L42" s="38">
        <f t="shared" si="42"/>
        <v>0</v>
      </c>
      <c r="M42" s="122"/>
      <c r="N42" s="40"/>
      <c r="O42" s="41"/>
      <c r="P42" s="39"/>
      <c r="Q42" s="41">
        <v>0</v>
      </c>
      <c r="R42" s="122"/>
      <c r="S42" s="43"/>
      <c r="T42" s="43"/>
      <c r="U42" s="44"/>
      <c r="V42" s="43">
        <v>0</v>
      </c>
      <c r="W42" s="122"/>
      <c r="X42" s="43"/>
      <c r="Y42" s="43"/>
      <c r="Z42" s="44"/>
      <c r="AA42" s="43">
        <v>0</v>
      </c>
      <c r="AB42" s="122"/>
      <c r="AC42" s="43"/>
      <c r="AD42" s="43"/>
      <c r="AE42" s="44"/>
      <c r="AF42" s="43">
        <v>0</v>
      </c>
    </row>
    <row r="43" spans="1:33" s="133" customFormat="1" ht="15" x14ac:dyDescent="0.25">
      <c r="A43" s="126"/>
      <c r="B43" s="127"/>
      <c r="C43" s="127"/>
      <c r="D43" s="128"/>
      <c r="E43" s="129"/>
      <c r="F43" s="129"/>
      <c r="G43" s="129"/>
      <c r="H43" s="38">
        <f t="shared" si="41"/>
        <v>0</v>
      </c>
      <c r="I43" s="129"/>
      <c r="J43" s="129">
        <f t="shared" si="8"/>
        <v>0</v>
      </c>
      <c r="K43" s="129"/>
      <c r="L43" s="38">
        <f t="shared" si="42"/>
        <v>0</v>
      </c>
      <c r="M43" s="129"/>
      <c r="N43" s="128"/>
      <c r="O43" s="130"/>
      <c r="P43" s="129"/>
      <c r="Q43" s="130"/>
      <c r="R43" s="129"/>
      <c r="S43" s="131"/>
      <c r="T43" s="131"/>
      <c r="U43" s="132"/>
      <c r="V43" s="131"/>
      <c r="W43" s="129"/>
      <c r="X43" s="131"/>
      <c r="Y43" s="131"/>
      <c r="Z43" s="132"/>
      <c r="AA43" s="131"/>
      <c r="AB43" s="129"/>
      <c r="AC43" s="131"/>
      <c r="AD43" s="131"/>
      <c r="AE43" s="132"/>
      <c r="AF43" s="131"/>
    </row>
    <row r="44" spans="1:33" ht="17.100000000000001" customHeight="1" thickBot="1" x14ac:dyDescent="0.25">
      <c r="A44" s="134" t="s">
        <v>75</v>
      </c>
      <c r="B44" s="135"/>
      <c r="C44" s="136"/>
      <c r="D44" s="137"/>
      <c r="E44" s="138"/>
      <c r="F44" s="138"/>
      <c r="G44" s="138"/>
      <c r="H44" s="138"/>
      <c r="I44" s="138"/>
      <c r="J44" s="138">
        <f t="shared" si="8"/>
        <v>0</v>
      </c>
      <c r="K44" s="138"/>
      <c r="L44" s="138"/>
      <c r="M44" s="139"/>
      <c r="N44" s="140"/>
      <c r="O44" s="141"/>
      <c r="P44" s="142"/>
      <c r="Q44" s="143"/>
      <c r="R44" s="139"/>
      <c r="S44" s="144"/>
      <c r="T44" s="145"/>
      <c r="U44" s="146"/>
      <c r="V44" s="147"/>
      <c r="W44" s="139"/>
      <c r="X44" s="144"/>
      <c r="Y44" s="145"/>
      <c r="Z44" s="146"/>
      <c r="AA44" s="147"/>
      <c r="AB44" s="139"/>
      <c r="AC44" s="144"/>
      <c r="AD44" s="145"/>
      <c r="AE44" s="146"/>
      <c r="AF44" s="147"/>
    </row>
    <row r="45" spans="1:33" ht="17.100000000000001" customHeight="1" thickBot="1" x14ac:dyDescent="0.25">
      <c r="A45" s="148" t="s">
        <v>76</v>
      </c>
      <c r="B45" s="149"/>
      <c r="C45" s="150" t="s">
        <v>67</v>
      </c>
      <c r="D45" s="151">
        <f>(D8+D19+D32+D35)</f>
        <v>18485742.109999999</v>
      </c>
      <c r="E45" s="151"/>
      <c r="F45" s="151">
        <f>(F8+F19+F32+F35)</f>
        <v>18593307.666205794</v>
      </c>
      <c r="G45" s="151"/>
      <c r="H45" s="151">
        <f>(H8+H19+H32+H35)</f>
        <v>18794180.5325085</v>
      </c>
      <c r="I45" s="151"/>
      <c r="J45" s="151">
        <f t="shared" si="8"/>
        <v>18727150.024408501</v>
      </c>
      <c r="K45" s="151"/>
      <c r="L45" s="151">
        <f>+L35+L19+L8</f>
        <v>19534040.330164433</v>
      </c>
      <c r="M45" s="151">
        <f t="shared" ref="M45:AF45" si="43">+M35+M19+M8</f>
        <v>36264.45781</v>
      </c>
      <c r="N45" s="151">
        <f t="shared" si="43"/>
        <v>6956.4611300000006</v>
      </c>
      <c r="O45" s="151">
        <f t="shared" si="43"/>
        <v>247448.14890999999</v>
      </c>
      <c r="P45" s="151">
        <f t="shared" si="43"/>
        <v>6956.4611300000006</v>
      </c>
      <c r="Q45" s="151">
        <f t="shared" si="43"/>
        <v>247448.14890999999</v>
      </c>
      <c r="R45" s="151">
        <f t="shared" si="43"/>
        <v>0</v>
      </c>
      <c r="S45" s="151">
        <f t="shared" si="43"/>
        <v>190918.84146999998</v>
      </c>
      <c r="T45" s="151">
        <f t="shared" si="43"/>
        <v>194580.81990999999</v>
      </c>
      <c r="U45" s="151">
        <f t="shared" si="43"/>
        <v>190918.84146999998</v>
      </c>
      <c r="V45" s="151">
        <f t="shared" si="43"/>
        <v>194580.81990999999</v>
      </c>
      <c r="W45" s="151">
        <f t="shared" si="43"/>
        <v>21402.134269999999</v>
      </c>
      <c r="X45" s="151">
        <f t="shared" si="43"/>
        <v>88432.642370000001</v>
      </c>
      <c r="Y45" s="151">
        <f t="shared" si="43"/>
        <v>115807.23109</v>
      </c>
      <c r="Z45" s="151">
        <f t="shared" si="43"/>
        <v>41473.716350000002</v>
      </c>
      <c r="AA45" s="151">
        <f t="shared" si="43"/>
        <v>90771.019660000005</v>
      </c>
      <c r="AB45" s="151">
        <f t="shared" si="43"/>
        <v>41625.591939999998</v>
      </c>
      <c r="AC45" s="151">
        <f t="shared" si="43"/>
        <v>15299.938199999999</v>
      </c>
      <c r="AD45" s="151">
        <f t="shared" si="43"/>
        <v>10882.854749999999</v>
      </c>
      <c r="AE45" s="151">
        <f t="shared" si="43"/>
        <v>15299.938199999999</v>
      </c>
      <c r="AF45" s="151">
        <f t="shared" si="43"/>
        <v>10882.854749999999</v>
      </c>
    </row>
    <row r="46" spans="1:33" s="158" customFormat="1" ht="17.100000000000001" customHeight="1" x14ac:dyDescent="0.2">
      <c r="A46" s="152"/>
      <c r="B46" s="153"/>
      <c r="C46" s="154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>
        <f>+O45+N45</f>
        <v>254404.61004</v>
      </c>
      <c r="P46" s="155"/>
      <c r="Q46" s="155">
        <f>+Q45+P45</f>
        <v>254404.61004</v>
      </c>
      <c r="R46" s="155"/>
      <c r="S46" s="156"/>
      <c r="T46" s="156">
        <f>+T45+S45</f>
        <v>385499.66137999995</v>
      </c>
      <c r="U46" s="156"/>
      <c r="V46" s="156">
        <f>+V45+U45</f>
        <v>385499.66137999995</v>
      </c>
      <c r="W46" s="155"/>
      <c r="X46" s="156"/>
      <c r="Y46" s="156">
        <f>+Y45+X45</f>
        <v>204239.87346</v>
      </c>
      <c r="Z46" s="156"/>
      <c r="AA46" s="156">
        <f>+AA45+Z45</f>
        <v>132244.73600999999</v>
      </c>
      <c r="AB46" s="155"/>
      <c r="AC46" s="156"/>
      <c r="AD46" s="156">
        <f>+AD45+AC45</f>
        <v>26182.792949999995</v>
      </c>
      <c r="AE46" s="156"/>
      <c r="AF46" s="156">
        <f>+AF45+AE45</f>
        <v>26182.792949999995</v>
      </c>
      <c r="AG46" s="157"/>
    </row>
    <row r="47" spans="1:33" ht="13.5" thickBot="1" x14ac:dyDescent="0.25">
      <c r="A47" s="159"/>
      <c r="B47" s="160"/>
      <c r="C47" s="161"/>
      <c r="D47" s="162"/>
      <c r="E47" s="163"/>
      <c r="F47" s="163"/>
      <c r="G47" s="163"/>
      <c r="H47" s="163"/>
      <c r="I47" s="163"/>
      <c r="J47" s="163"/>
      <c r="K47" s="163"/>
      <c r="L47" s="163"/>
      <c r="M47" s="164"/>
      <c r="N47" s="162"/>
      <c r="O47" s="165"/>
      <c r="P47" s="163"/>
      <c r="Q47" s="162"/>
      <c r="R47" s="164"/>
      <c r="S47" s="166"/>
      <c r="T47" s="167"/>
      <c r="U47" s="168"/>
      <c r="V47" s="166"/>
      <c r="W47" s="164"/>
      <c r="X47" s="166"/>
      <c r="Y47" s="167"/>
      <c r="Z47" s="168"/>
      <c r="AA47" s="166"/>
      <c r="AB47" s="164"/>
      <c r="AC47" s="166"/>
      <c r="AD47" s="167"/>
      <c r="AE47" s="168"/>
      <c r="AF47" s="166"/>
    </row>
    <row r="48" spans="1:33" ht="13.5" thickBot="1" x14ac:dyDescent="0.25">
      <c r="A48" s="169"/>
      <c r="B48" s="169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3"/>
      <c r="P48" s="4"/>
      <c r="Q48" s="4"/>
    </row>
    <row r="49" spans="1:19" ht="20.25" thickBot="1" x14ac:dyDescent="0.35">
      <c r="A49" s="198" t="s">
        <v>77</v>
      </c>
      <c r="B49" s="199"/>
      <c r="C49" s="20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3"/>
      <c r="P49" s="4"/>
      <c r="Q49" s="4"/>
    </row>
    <row r="50" spans="1:19" x14ac:dyDescent="0.2">
      <c r="A50" s="171" t="s">
        <v>78</v>
      </c>
      <c r="B50" s="172"/>
      <c r="C50" s="173">
        <f>SUM(C51:C54)</f>
        <v>2854419</v>
      </c>
      <c r="D50" s="174" t="s">
        <v>67</v>
      </c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3"/>
      <c r="P50" s="4"/>
      <c r="Q50" s="4"/>
    </row>
    <row r="51" spans="1:19" x14ac:dyDescent="0.2">
      <c r="A51" s="175" t="s">
        <v>79</v>
      </c>
      <c r="B51" s="176"/>
      <c r="C51" s="177">
        <v>1534359</v>
      </c>
      <c r="D51" s="178" t="s">
        <v>67</v>
      </c>
      <c r="E51" s="178"/>
      <c r="F51" s="178"/>
      <c r="G51" s="178"/>
      <c r="H51" s="178"/>
      <c r="I51" s="178"/>
      <c r="J51" s="178"/>
      <c r="K51" s="178"/>
      <c r="L51" s="178"/>
      <c r="M51" s="178"/>
      <c r="N51" s="179"/>
      <c r="O51" s="180"/>
      <c r="P51" s="4"/>
      <c r="Q51" s="4"/>
    </row>
    <row r="52" spans="1:19" x14ac:dyDescent="0.2">
      <c r="A52" s="181" t="s">
        <v>80</v>
      </c>
      <c r="B52" s="182"/>
      <c r="C52" s="177">
        <v>664673</v>
      </c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80"/>
      <c r="P52" s="4"/>
      <c r="Q52" s="4"/>
      <c r="S52" s="7"/>
    </row>
    <row r="53" spans="1:19" x14ac:dyDescent="0.2">
      <c r="A53" s="181" t="s">
        <v>81</v>
      </c>
      <c r="B53" s="182"/>
      <c r="C53" s="177">
        <v>400720</v>
      </c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80"/>
      <c r="P53" s="4"/>
      <c r="Q53" s="4"/>
    </row>
    <row r="54" spans="1:19" x14ac:dyDescent="0.2">
      <c r="A54" s="183" t="s">
        <v>82</v>
      </c>
      <c r="B54" s="184"/>
      <c r="C54" s="185">
        <v>254667</v>
      </c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86"/>
      <c r="O54" s="180"/>
      <c r="P54" s="4"/>
      <c r="Q54" s="4"/>
    </row>
    <row r="55" spans="1:19" x14ac:dyDescent="0.2">
      <c r="A55" s="187"/>
      <c r="B55" s="188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80"/>
      <c r="P55" s="4"/>
      <c r="Q55" s="4"/>
    </row>
    <row r="56" spans="1:19" x14ac:dyDescent="0.2">
      <c r="A56" s="189" t="s">
        <v>83</v>
      </c>
      <c r="B56" s="190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3"/>
      <c r="P56" s="4"/>
      <c r="Q56" s="4"/>
    </row>
    <row r="57" spans="1:19" x14ac:dyDescent="0.2">
      <c r="A57" s="191" t="s">
        <v>84</v>
      </c>
      <c r="B57" s="169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3"/>
      <c r="P57" s="4"/>
      <c r="Q57" s="4"/>
    </row>
    <row r="58" spans="1:19" x14ac:dyDescent="0.2">
      <c r="A58" s="191" t="s">
        <v>85</v>
      </c>
      <c r="B58" s="169"/>
    </row>
    <row r="59" spans="1:19" x14ac:dyDescent="0.2">
      <c r="A59" s="189" t="s">
        <v>86</v>
      </c>
      <c r="B59" s="190"/>
    </row>
    <row r="60" spans="1:19" x14ac:dyDescent="0.2">
      <c r="A60" s="193" t="s">
        <v>87</v>
      </c>
      <c r="B60" s="194"/>
    </row>
  </sheetData>
  <mergeCells count="18">
    <mergeCell ref="R6:R7"/>
    <mergeCell ref="S6:T6"/>
    <mergeCell ref="AE6:AF6"/>
    <mergeCell ref="A49:C49"/>
    <mergeCell ref="U6:V6"/>
    <mergeCell ref="W6:W7"/>
    <mergeCell ref="X6:Y6"/>
    <mergeCell ref="Z6:AA6"/>
    <mergeCell ref="AB6:AB7"/>
    <mergeCell ref="AC6:AD6"/>
    <mergeCell ref="A5:A7"/>
    <mergeCell ref="M5:Q5"/>
    <mergeCell ref="R5:V5"/>
    <mergeCell ref="W5:AA5"/>
    <mergeCell ref="AB5:AF5"/>
    <mergeCell ref="M6:M7"/>
    <mergeCell ref="N6:O6"/>
    <mergeCell ref="P6:Q6"/>
  </mergeCells>
  <pageMargins left="0.70866141732283472" right="0.70866141732283472" top="0.38" bottom="0.31" header="0.31496062992125984" footer="0.18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04 2020</vt:lpstr>
      <vt:lpstr>'04 2020'!Área_de_impresión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dcterms:created xsi:type="dcterms:W3CDTF">2020-06-03T15:15:04Z</dcterms:created>
  <dcterms:modified xsi:type="dcterms:W3CDTF">2020-06-04T13:41:26Z</dcterms:modified>
</cp:coreProperties>
</file>